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7680" windowHeight="8250" tabRatio="930" firstSheet="5" activeTab="6"/>
  </bookViews>
  <sheets>
    <sheet name="Cover" sheetId="33" r:id="rId1"/>
    <sheet name="Content" sheetId="36" state="hidden" r:id="rId2"/>
    <sheet name="Budget" sheetId="6" state="hidden" r:id="rId3"/>
    <sheet name="EAV" sheetId="41" state="hidden" r:id="rId4"/>
    <sheet name="Financial analysis" sheetId="57" r:id="rId5"/>
    <sheet name="Cover " sheetId="58" r:id="rId6"/>
    <sheet name="Financial analysis " sheetId="59" r:id="rId7"/>
    <sheet name="Risk&amp;Issue Log" sheetId="37" r:id="rId8"/>
    <sheet name="Project Implementation Plan 2" sheetId="49" state="hidden" r:id="rId9"/>
    <sheet name="Project Implementation Plan" sheetId="45" r:id="rId10"/>
    <sheet name="Tenders" sheetId="48" r:id="rId11"/>
    <sheet name="Contract" sheetId="47" state="hidden" r:id="rId12"/>
    <sheet name="Disbursement" sheetId="52" r:id="rId13"/>
    <sheet name="Contacts" sheetId="34" state="hidden" r:id="rId14"/>
  </sheets>
  <externalReferences>
    <externalReference r:id="rId15"/>
    <externalReference r:id="rId16"/>
    <externalReference r:id="rId17"/>
  </externalReferences>
  <definedNames>
    <definedName name="a" localSheetId="1" hidden="1">#REF!</definedName>
    <definedName name="a" localSheetId="11" hidden="1">#REF!</definedName>
    <definedName name="a" localSheetId="12" hidden="1">#REF!</definedName>
    <definedName name="a" localSheetId="3" hidden="1">#REF!</definedName>
    <definedName name="a" localSheetId="4" hidden="1">#REF!</definedName>
    <definedName name="a" localSheetId="6" hidden="1">#REF!</definedName>
    <definedName name="a" localSheetId="9" hidden="1">#REF!</definedName>
    <definedName name="a" localSheetId="8" hidden="1">#REF!</definedName>
    <definedName name="a" localSheetId="7" hidden="1">#REF!</definedName>
    <definedName name="a" localSheetId="10" hidden="1">#REF!</definedName>
    <definedName name="a" hidden="1">#REF!</definedName>
    <definedName name="bbbbbbbbbbbbbbbbbbbbbbbbbbbbbbbbbbbbbbbbbbbbbbbb" hidden="1">#REF!</definedName>
    <definedName name="EAV" localSheetId="11" hidden="1">#REF!</definedName>
    <definedName name="EAV" localSheetId="12" hidden="1">#REF!</definedName>
    <definedName name="EAV" localSheetId="4" hidden="1">#REF!</definedName>
    <definedName name="EAV" localSheetId="6" hidden="1">#REF!</definedName>
    <definedName name="EAV" localSheetId="9" hidden="1">#REF!</definedName>
    <definedName name="EAV" localSheetId="8" hidden="1">#REF!</definedName>
    <definedName name="EAV" localSheetId="10" hidden="1">#REF!</definedName>
    <definedName name="EAV" hidden="1">#REF!</definedName>
    <definedName name="gggg" hidden="1">#REF!,#REF!</definedName>
    <definedName name="IMPACTW" localSheetId="1">[1]params!$B$9:$C$13</definedName>
    <definedName name="IMPACTW" localSheetId="3">[1]params!$B$9:$C$13</definedName>
    <definedName name="IMPACTW">[2]params!$B$9:$C$13</definedName>
    <definedName name="kategoria">[3]LoV!$G$2:$G$5</definedName>
    <definedName name="kontrola">[3]LoV!$E$2:$E$4</definedName>
    <definedName name="_xlnm.Print_Area" localSheetId="0">Cover!$A$1:$Q$35</definedName>
    <definedName name="_xlnm.Print_Area" localSheetId="5">'Cover '!$A$1:$Q$35</definedName>
    <definedName name="_xlnm.Print_Area" localSheetId="12">Disbursement!$A$1:$Y$20</definedName>
    <definedName name="_xlnm.Print_Area" localSheetId="4">'Financial analysis'!$B$1:$P$70</definedName>
    <definedName name="_xlnm.Print_Area" localSheetId="6">'Financial analysis '!$B$1:$X$70</definedName>
    <definedName name="priorita">[3]LoV!$F$2:$F$6</definedName>
    <definedName name="problem_status">[3]LoV!$D$2:$D$5</definedName>
    <definedName name="Procurement">Content!$C$15</definedName>
    <definedName name="proj">[3]LoV!$A$2:$A$13</definedName>
    <definedName name="RISKW" localSheetId="1">[1]params!$B$2:$C$6</definedName>
    <definedName name="RISKW" localSheetId="3">[1]params!$B$2:$C$6</definedName>
    <definedName name="RISKW">[2]params!$B$2:$C$6</definedName>
    <definedName name="riziko_mitigacia">[3]LoV!$H$2:$H$5</definedName>
    <definedName name="riziko_status">[3]LoV!$C$2:$C$6</definedName>
    <definedName name="uloha_status">[3]LoV!$B$2:$B$5</definedName>
    <definedName name="v" hidden="1">#REF!</definedName>
    <definedName name="Z_5ACAC2B1_CBE5_11D7_B5B3_0002A5267F82_.wvu.FilterData" localSheetId="1" hidden="1">#REF!</definedName>
    <definedName name="Z_5ACAC2B1_CBE5_11D7_B5B3_0002A5267F82_.wvu.FilterData" localSheetId="11" hidden="1">#REF!</definedName>
    <definedName name="Z_5ACAC2B1_CBE5_11D7_B5B3_0002A5267F82_.wvu.FilterData" localSheetId="12" hidden="1">#REF!</definedName>
    <definedName name="Z_5ACAC2B1_CBE5_11D7_B5B3_0002A5267F82_.wvu.FilterData" localSheetId="3" hidden="1">#REF!</definedName>
    <definedName name="Z_5ACAC2B1_CBE5_11D7_B5B3_0002A5267F82_.wvu.FilterData" localSheetId="4" hidden="1">#REF!</definedName>
    <definedName name="Z_5ACAC2B1_CBE5_11D7_B5B3_0002A5267F82_.wvu.FilterData" localSheetId="6" hidden="1">#REF!</definedName>
    <definedName name="Z_5ACAC2B1_CBE5_11D7_B5B3_0002A5267F82_.wvu.FilterData" localSheetId="9" hidden="1">#REF!</definedName>
    <definedName name="Z_5ACAC2B1_CBE5_11D7_B5B3_0002A5267F82_.wvu.FilterData" localSheetId="8" hidden="1">#REF!</definedName>
    <definedName name="Z_5ACAC2B1_CBE5_11D7_B5B3_0002A5267F82_.wvu.FilterData" localSheetId="7" hidden="1">#REF!</definedName>
    <definedName name="Z_5ACAC2B1_CBE5_11D7_B5B3_0002A5267F82_.wvu.FilterData" localSheetId="10" hidden="1">#REF!</definedName>
    <definedName name="Z_5ACAC2B1_CBE5_11D7_B5B3_0002A5267F82_.wvu.FilterData" hidden="1">#REF!</definedName>
    <definedName name="Z_A8A15D3C_5BD9_484A_B6FF_FAF5BDAD8E1A_.wvu.Cols" localSheetId="1" hidden="1">#REF!</definedName>
    <definedName name="Z_A8A15D3C_5BD9_484A_B6FF_FAF5BDAD8E1A_.wvu.Cols" localSheetId="11" hidden="1">#REF!</definedName>
    <definedName name="Z_A8A15D3C_5BD9_484A_B6FF_FAF5BDAD8E1A_.wvu.Cols" localSheetId="12" hidden="1">#REF!</definedName>
    <definedName name="Z_A8A15D3C_5BD9_484A_B6FF_FAF5BDAD8E1A_.wvu.Cols" localSheetId="3" hidden="1">#REF!</definedName>
    <definedName name="Z_A8A15D3C_5BD9_484A_B6FF_FAF5BDAD8E1A_.wvu.Cols" localSheetId="4" hidden="1">#REF!</definedName>
    <definedName name="Z_A8A15D3C_5BD9_484A_B6FF_FAF5BDAD8E1A_.wvu.Cols" localSheetId="6" hidden="1">#REF!</definedName>
    <definedName name="Z_A8A15D3C_5BD9_484A_B6FF_FAF5BDAD8E1A_.wvu.Cols" localSheetId="9" hidden="1">#REF!</definedName>
    <definedName name="Z_A8A15D3C_5BD9_484A_B6FF_FAF5BDAD8E1A_.wvu.Cols" localSheetId="8" hidden="1">#REF!</definedName>
    <definedName name="Z_A8A15D3C_5BD9_484A_B6FF_FAF5BDAD8E1A_.wvu.Cols" localSheetId="7" hidden="1">#REF!</definedName>
    <definedName name="Z_A8A15D3C_5BD9_484A_B6FF_FAF5BDAD8E1A_.wvu.Cols" localSheetId="10" hidden="1">#REF!</definedName>
    <definedName name="Z_A8A15D3C_5BD9_484A_B6FF_FAF5BDAD8E1A_.wvu.Cols" hidden="1">#REF!</definedName>
    <definedName name="Z_A8A15D3C_5BD9_484A_B6FF_FAF5BDAD8E1A_.wvu.FilterData" localSheetId="1" hidden="1">#REF!</definedName>
    <definedName name="Z_A8A15D3C_5BD9_484A_B6FF_FAF5BDAD8E1A_.wvu.FilterData" localSheetId="11" hidden="1">#REF!</definedName>
    <definedName name="Z_A8A15D3C_5BD9_484A_B6FF_FAF5BDAD8E1A_.wvu.FilterData" localSheetId="12" hidden="1">#REF!</definedName>
    <definedName name="Z_A8A15D3C_5BD9_484A_B6FF_FAF5BDAD8E1A_.wvu.FilterData" localSheetId="3" hidden="1">#REF!</definedName>
    <definedName name="Z_A8A15D3C_5BD9_484A_B6FF_FAF5BDAD8E1A_.wvu.FilterData" localSheetId="4" hidden="1">#REF!</definedName>
    <definedName name="Z_A8A15D3C_5BD9_484A_B6FF_FAF5BDAD8E1A_.wvu.FilterData" localSheetId="6" hidden="1">#REF!</definedName>
    <definedName name="Z_A8A15D3C_5BD9_484A_B6FF_FAF5BDAD8E1A_.wvu.FilterData" localSheetId="9" hidden="1">#REF!</definedName>
    <definedName name="Z_A8A15D3C_5BD9_484A_B6FF_FAF5BDAD8E1A_.wvu.FilterData" localSheetId="8" hidden="1">#REF!</definedName>
    <definedName name="Z_A8A15D3C_5BD9_484A_B6FF_FAF5BDAD8E1A_.wvu.FilterData" localSheetId="7" hidden="1">#REF!</definedName>
    <definedName name="Z_A8A15D3C_5BD9_484A_B6FF_FAF5BDAD8E1A_.wvu.FilterData" localSheetId="10" hidden="1">#REF!</definedName>
    <definedName name="Z_A8A15D3C_5BD9_484A_B6FF_FAF5BDAD8E1A_.wvu.FilterData" hidden="1">#REF!</definedName>
    <definedName name="Z_B6553902_9937_4B13_931A_95EB9430C461_.wvu.Cols" localSheetId="1" hidden="1">#REF!,#REF!</definedName>
    <definedName name="Z_B6553902_9937_4B13_931A_95EB9430C461_.wvu.Cols" localSheetId="11" hidden="1">#REF!,#REF!</definedName>
    <definedName name="Z_B6553902_9937_4B13_931A_95EB9430C461_.wvu.Cols" localSheetId="12" hidden="1">#REF!,#REF!</definedName>
    <definedName name="Z_B6553902_9937_4B13_931A_95EB9430C461_.wvu.Cols" localSheetId="3" hidden="1">#REF!,#REF!</definedName>
    <definedName name="Z_B6553902_9937_4B13_931A_95EB9430C461_.wvu.Cols" localSheetId="4" hidden="1">#REF!,#REF!</definedName>
    <definedName name="Z_B6553902_9937_4B13_931A_95EB9430C461_.wvu.Cols" localSheetId="6" hidden="1">#REF!,#REF!</definedName>
    <definedName name="Z_B6553902_9937_4B13_931A_95EB9430C461_.wvu.Cols" localSheetId="9" hidden="1">#REF!,#REF!</definedName>
    <definedName name="Z_B6553902_9937_4B13_931A_95EB9430C461_.wvu.Cols" localSheetId="8" hidden="1">#REF!,#REF!</definedName>
    <definedName name="Z_B6553902_9937_4B13_931A_95EB9430C461_.wvu.Cols" localSheetId="7" hidden="1">#REF!,#REF!</definedName>
    <definedName name="Z_B6553902_9937_4B13_931A_95EB9430C461_.wvu.Cols" localSheetId="10" hidden="1">#REF!,#REF!</definedName>
    <definedName name="Z_B6553902_9937_4B13_931A_95EB9430C461_.wvu.Cols" hidden="1">#REF!,#REF!</definedName>
    <definedName name="Z_B6553902_9937_4B13_931A_95EB9430C461_.wvu.FilterData" localSheetId="1" hidden="1">#REF!</definedName>
    <definedName name="Z_B6553902_9937_4B13_931A_95EB9430C461_.wvu.FilterData" localSheetId="11" hidden="1">#REF!</definedName>
    <definedName name="Z_B6553902_9937_4B13_931A_95EB9430C461_.wvu.FilterData" localSheetId="12" hidden="1">#REF!</definedName>
    <definedName name="Z_B6553902_9937_4B13_931A_95EB9430C461_.wvu.FilterData" localSheetId="3" hidden="1">#REF!</definedName>
    <definedName name="Z_B6553902_9937_4B13_931A_95EB9430C461_.wvu.FilterData" localSheetId="4" hidden="1">#REF!</definedName>
    <definedName name="Z_B6553902_9937_4B13_931A_95EB9430C461_.wvu.FilterData" localSheetId="6" hidden="1">#REF!</definedName>
    <definedName name="Z_B6553902_9937_4B13_931A_95EB9430C461_.wvu.FilterData" localSheetId="9" hidden="1">#REF!</definedName>
    <definedName name="Z_B6553902_9937_4B13_931A_95EB9430C461_.wvu.FilterData" localSheetId="8" hidden="1">#REF!</definedName>
    <definedName name="Z_B6553902_9937_4B13_931A_95EB9430C461_.wvu.FilterData" localSheetId="7" hidden="1">#REF!</definedName>
    <definedName name="Z_B6553902_9937_4B13_931A_95EB9430C461_.wvu.FilterData" localSheetId="10" hidden="1">#REF!</definedName>
    <definedName name="Z_B6553902_9937_4B13_931A_95EB9430C461_.wvu.FilterData" hidden="1">#REF!</definedName>
    <definedName name="Z_E1474EA1_28E8_4A9B_B4B9_E4E834EB2AB0_.wvu.Cols" localSheetId="1" hidden="1">#REF!,#REF!</definedName>
    <definedName name="Z_E1474EA1_28E8_4A9B_B4B9_E4E834EB2AB0_.wvu.Cols" localSheetId="11" hidden="1">#REF!,#REF!</definedName>
    <definedName name="Z_E1474EA1_28E8_4A9B_B4B9_E4E834EB2AB0_.wvu.Cols" localSheetId="12" hidden="1">#REF!,#REF!</definedName>
    <definedName name="Z_E1474EA1_28E8_4A9B_B4B9_E4E834EB2AB0_.wvu.Cols" localSheetId="3" hidden="1">#REF!,#REF!</definedName>
    <definedName name="Z_E1474EA1_28E8_4A9B_B4B9_E4E834EB2AB0_.wvu.Cols" localSheetId="4" hidden="1">#REF!,#REF!</definedName>
    <definedName name="Z_E1474EA1_28E8_4A9B_B4B9_E4E834EB2AB0_.wvu.Cols" localSheetId="6" hidden="1">#REF!,#REF!</definedName>
    <definedName name="Z_E1474EA1_28E8_4A9B_B4B9_E4E834EB2AB0_.wvu.Cols" localSheetId="9" hidden="1">#REF!,#REF!</definedName>
    <definedName name="Z_E1474EA1_28E8_4A9B_B4B9_E4E834EB2AB0_.wvu.Cols" localSheetId="8" hidden="1">#REF!,#REF!</definedName>
    <definedName name="Z_E1474EA1_28E8_4A9B_B4B9_E4E834EB2AB0_.wvu.Cols" localSheetId="7" hidden="1">#REF!,#REF!</definedName>
    <definedName name="Z_E1474EA1_28E8_4A9B_B4B9_E4E834EB2AB0_.wvu.Cols" localSheetId="10" hidden="1">#REF!,#REF!</definedName>
    <definedName name="Z_E1474EA1_28E8_4A9B_B4B9_E4E834EB2AB0_.wvu.Cols" hidden="1">#REF!,#REF!</definedName>
    <definedName name="zhtr" localSheetId="11" hidden="1">#REF!</definedName>
    <definedName name="zhtr" localSheetId="12" hidden="1">#REF!</definedName>
    <definedName name="zhtr" localSheetId="4" hidden="1">#REF!</definedName>
    <definedName name="zhtr" localSheetId="6" hidden="1">#REF!</definedName>
    <definedName name="zhtr" localSheetId="9" hidden="1">#REF!</definedName>
    <definedName name="zhtr" localSheetId="8" hidden="1">#REF!</definedName>
    <definedName name="zhtr" localSheetId="10" hidden="1">#REF!</definedName>
    <definedName name="zhtr" hidden="1">#REF!</definedName>
  </definedNames>
  <calcPr calcId="124519"/>
</workbook>
</file>

<file path=xl/calcChain.xml><?xml version="1.0" encoding="utf-8"?>
<calcChain xmlns="http://schemas.openxmlformats.org/spreadsheetml/2006/main">
  <c r="J20" i="59"/>
  <c r="J19"/>
  <c r="J18"/>
  <c r="J17"/>
  <c r="J16"/>
  <c r="J15"/>
  <c r="J14"/>
  <c r="J13"/>
  <c r="J10"/>
  <c r="J8"/>
  <c r="H8"/>
  <c r="J7"/>
  <c r="V49"/>
  <c r="U49"/>
  <c r="U12"/>
  <c r="AA19" i="52"/>
  <c r="V20"/>
  <c r="Z19"/>
  <c r="X69" i="59" l="1"/>
  <c r="W69"/>
  <c r="V69"/>
  <c r="U69"/>
  <c r="T69"/>
  <c r="S69"/>
  <c r="R69"/>
  <c r="Q69"/>
  <c r="P69"/>
  <c r="O69"/>
  <c r="O65"/>
  <c r="O55"/>
  <c r="X51"/>
  <c r="X56" s="1"/>
  <c r="X60" s="1"/>
  <c r="X62" s="1"/>
  <c r="X66" s="1"/>
  <c r="X67" s="1"/>
  <c r="X70" s="1"/>
  <c r="W51"/>
  <c r="W56" s="1"/>
  <c r="W60" s="1"/>
  <c r="W62" s="1"/>
  <c r="W66" s="1"/>
  <c r="W67" s="1"/>
  <c r="W70" s="1"/>
  <c r="V51"/>
  <c r="V56" s="1"/>
  <c r="V60" s="1"/>
  <c r="V62" s="1"/>
  <c r="V66" s="1"/>
  <c r="V67" s="1"/>
  <c r="S50"/>
  <c r="R50"/>
  <c r="Q50"/>
  <c r="P50"/>
  <c r="O50"/>
  <c r="X40"/>
  <c r="X42" s="1"/>
  <c r="X43" s="1"/>
  <c r="T40"/>
  <c r="T42" s="1"/>
  <c r="T43" s="1"/>
  <c r="R40"/>
  <c r="R42" s="1"/>
  <c r="P40"/>
  <c r="P42" s="1"/>
  <c r="P43" s="1"/>
  <c r="X37"/>
  <c r="W37"/>
  <c r="W40" s="1"/>
  <c r="W42" s="1"/>
  <c r="V37"/>
  <c r="U37"/>
  <c r="U40" s="1"/>
  <c r="T37"/>
  <c r="S37"/>
  <c r="S40" s="1"/>
  <c r="R37"/>
  <c r="Q37"/>
  <c r="Q40" s="1"/>
  <c r="P37"/>
  <c r="O37"/>
  <c r="O40" s="1"/>
  <c r="X32"/>
  <c r="T32"/>
  <c r="R32"/>
  <c r="R43" s="1"/>
  <c r="P32"/>
  <c r="X29"/>
  <c r="W29"/>
  <c r="W32" s="1"/>
  <c r="V29"/>
  <c r="V32" s="1"/>
  <c r="U29"/>
  <c r="U32" s="1"/>
  <c r="T29"/>
  <c r="S29"/>
  <c r="S32" s="1"/>
  <c r="R29"/>
  <c r="Q29"/>
  <c r="Q32" s="1"/>
  <c r="P29"/>
  <c r="O29"/>
  <c r="O32" s="1"/>
  <c r="M26"/>
  <c r="M27" s="1"/>
  <c r="M28" s="1"/>
  <c r="M29" s="1"/>
  <c r="M30" s="1"/>
  <c r="M31" s="1"/>
  <c r="M32" s="1"/>
  <c r="M33" s="1"/>
  <c r="M34" s="1"/>
  <c r="M35" s="1"/>
  <c r="M36" s="1"/>
  <c r="M37" s="1"/>
  <c r="M38" s="1"/>
  <c r="M39" s="1"/>
  <c r="M40" s="1"/>
  <c r="M41" s="1"/>
  <c r="M42" s="1"/>
  <c r="M49" s="1"/>
  <c r="M50" s="1"/>
  <c r="M51" s="1"/>
  <c r="M52" s="1"/>
  <c r="M53" s="1"/>
  <c r="M54" s="1"/>
  <c r="M55" s="1"/>
  <c r="M56" s="1"/>
  <c r="M57" s="1"/>
  <c r="M58" s="1"/>
  <c r="M59" s="1"/>
  <c r="M60" s="1"/>
  <c r="M61" s="1"/>
  <c r="M62" s="1"/>
  <c r="M63" s="1"/>
  <c r="M64" s="1"/>
  <c r="M65" s="1"/>
  <c r="M66" s="1"/>
  <c r="M25"/>
  <c r="I20"/>
  <c r="H20"/>
  <c r="G20"/>
  <c r="F20"/>
  <c r="E20"/>
  <c r="D20"/>
  <c r="C20"/>
  <c r="I19"/>
  <c r="H19"/>
  <c r="G19"/>
  <c r="F19"/>
  <c r="E19"/>
  <c r="D19"/>
  <c r="C19"/>
  <c r="I18"/>
  <c r="H18"/>
  <c r="G18"/>
  <c r="F18"/>
  <c r="E18"/>
  <c r="D18"/>
  <c r="C18"/>
  <c r="I17"/>
  <c r="H17"/>
  <c r="G17"/>
  <c r="F17"/>
  <c r="E17"/>
  <c r="D17"/>
  <c r="C17"/>
  <c r="G16"/>
  <c r="C16"/>
  <c r="H12"/>
  <c r="D12"/>
  <c r="I10"/>
  <c r="H10"/>
  <c r="G10"/>
  <c r="F10"/>
  <c r="E10"/>
  <c r="D10"/>
  <c r="C10"/>
  <c r="X9"/>
  <c r="X12" s="1"/>
  <c r="X15" s="1"/>
  <c r="X17" s="1"/>
  <c r="X20" s="1"/>
  <c r="W9"/>
  <c r="W12" s="1"/>
  <c r="W15" s="1"/>
  <c r="W17" s="1"/>
  <c r="W20" s="1"/>
  <c r="V9"/>
  <c r="V12" s="1"/>
  <c r="V15" s="1"/>
  <c r="V17" s="1"/>
  <c r="V20" s="1"/>
  <c r="U9"/>
  <c r="I16" s="1"/>
  <c r="T9"/>
  <c r="H7" s="1"/>
  <c r="S9"/>
  <c r="S12" s="1"/>
  <c r="R9"/>
  <c r="R12" s="1"/>
  <c r="Q9"/>
  <c r="E16" s="1"/>
  <c r="P9"/>
  <c r="D7" s="1"/>
  <c r="O9"/>
  <c r="O12" s="1"/>
  <c r="I9"/>
  <c r="H9"/>
  <c r="G9"/>
  <c r="F9"/>
  <c r="E9"/>
  <c r="D9"/>
  <c r="C9"/>
  <c r="I8"/>
  <c r="G8"/>
  <c r="F8"/>
  <c r="E8"/>
  <c r="D8"/>
  <c r="C8"/>
  <c r="I7"/>
  <c r="G7"/>
  <c r="F7"/>
  <c r="E7"/>
  <c r="C7"/>
  <c r="T20" i="52"/>
  <c r="S28" i="48"/>
  <c r="S29" s="1"/>
  <c r="V67" i="57"/>
  <c r="W67"/>
  <c r="X67"/>
  <c r="X69"/>
  <c r="W69"/>
  <c r="V69"/>
  <c r="U69"/>
  <c r="T69"/>
  <c r="S69"/>
  <c r="R69"/>
  <c r="Q69"/>
  <c r="P69"/>
  <c r="O69"/>
  <c r="O65"/>
  <c r="O55"/>
  <c r="X51"/>
  <c r="X56" s="1"/>
  <c r="X60" s="1"/>
  <c r="X62" s="1"/>
  <c r="X66" s="1"/>
  <c r="W51"/>
  <c r="W56" s="1"/>
  <c r="W60" s="1"/>
  <c r="W62" s="1"/>
  <c r="W66" s="1"/>
  <c r="V51"/>
  <c r="V56" s="1"/>
  <c r="V60" s="1"/>
  <c r="V62" s="1"/>
  <c r="V66" s="1"/>
  <c r="S50"/>
  <c r="R50"/>
  <c r="Q50"/>
  <c r="P50"/>
  <c r="O50"/>
  <c r="X37"/>
  <c r="X40" s="1"/>
  <c r="X42" s="1"/>
  <c r="W37"/>
  <c r="W40" s="1"/>
  <c r="W42" s="1"/>
  <c r="V37"/>
  <c r="V40" s="1"/>
  <c r="V42" s="1"/>
  <c r="U37"/>
  <c r="U40" s="1"/>
  <c r="T37"/>
  <c r="T40" s="1"/>
  <c r="S37"/>
  <c r="S40" s="1"/>
  <c r="R37"/>
  <c r="R40" s="1"/>
  <c r="Q37"/>
  <c r="Q40" s="1"/>
  <c r="P37"/>
  <c r="P40" s="1"/>
  <c r="O37"/>
  <c r="O40" s="1"/>
  <c r="X29"/>
  <c r="X32" s="1"/>
  <c r="X43" s="1"/>
  <c r="W29"/>
  <c r="W32" s="1"/>
  <c r="W43" s="1"/>
  <c r="V29"/>
  <c r="V32" s="1"/>
  <c r="V43" s="1"/>
  <c r="U29"/>
  <c r="U32" s="1"/>
  <c r="T29"/>
  <c r="T32" s="1"/>
  <c r="S29"/>
  <c r="S32" s="1"/>
  <c r="R29"/>
  <c r="R32" s="1"/>
  <c r="Q29"/>
  <c r="Q32" s="1"/>
  <c r="P29"/>
  <c r="P32" s="1"/>
  <c r="O29"/>
  <c r="O32" s="1"/>
  <c r="M25"/>
  <c r="M26" s="1"/>
  <c r="M27" s="1"/>
  <c r="M28" s="1"/>
  <c r="M29" s="1"/>
  <c r="M30" s="1"/>
  <c r="M31" s="1"/>
  <c r="M32" s="1"/>
  <c r="M33" s="1"/>
  <c r="M34" s="1"/>
  <c r="M35" s="1"/>
  <c r="M36" s="1"/>
  <c r="M37" s="1"/>
  <c r="M38" s="1"/>
  <c r="M39" s="1"/>
  <c r="M40" s="1"/>
  <c r="M41" s="1"/>
  <c r="M42" s="1"/>
  <c r="M49" s="1"/>
  <c r="M50" s="1"/>
  <c r="M51" s="1"/>
  <c r="M52" s="1"/>
  <c r="M53" s="1"/>
  <c r="M54" s="1"/>
  <c r="M55" s="1"/>
  <c r="M56" s="1"/>
  <c r="M57" s="1"/>
  <c r="M58" s="1"/>
  <c r="M59" s="1"/>
  <c r="M60" s="1"/>
  <c r="M61" s="1"/>
  <c r="M62" s="1"/>
  <c r="M63" s="1"/>
  <c r="M64" s="1"/>
  <c r="M65" s="1"/>
  <c r="M66" s="1"/>
  <c r="I20"/>
  <c r="H20"/>
  <c r="G20"/>
  <c r="F20"/>
  <c r="E20"/>
  <c r="D20"/>
  <c r="C20"/>
  <c r="I19"/>
  <c r="H19"/>
  <c r="G19"/>
  <c r="F19"/>
  <c r="E19"/>
  <c r="D19"/>
  <c r="C19"/>
  <c r="I18"/>
  <c r="H18"/>
  <c r="G18"/>
  <c r="F18"/>
  <c r="E18"/>
  <c r="D18"/>
  <c r="C18"/>
  <c r="I17"/>
  <c r="H17"/>
  <c r="G17"/>
  <c r="F17"/>
  <c r="E17"/>
  <c r="D17"/>
  <c r="C17"/>
  <c r="I10"/>
  <c r="H10"/>
  <c r="G10"/>
  <c r="F10"/>
  <c r="E10"/>
  <c r="D10"/>
  <c r="C10"/>
  <c r="X9"/>
  <c r="X12" s="1"/>
  <c r="X15" s="1"/>
  <c r="X17" s="1"/>
  <c r="X20" s="1"/>
  <c r="W9"/>
  <c r="W12" s="1"/>
  <c r="W15" s="1"/>
  <c r="W17" s="1"/>
  <c r="W20" s="1"/>
  <c r="V9"/>
  <c r="V12" s="1"/>
  <c r="V15" s="1"/>
  <c r="V17" s="1"/>
  <c r="V20" s="1"/>
  <c r="U9"/>
  <c r="I16" s="1"/>
  <c r="T9"/>
  <c r="H16" s="1"/>
  <c r="S9"/>
  <c r="G16" s="1"/>
  <c r="R9"/>
  <c r="F16" s="1"/>
  <c r="Q9"/>
  <c r="E16" s="1"/>
  <c r="P9"/>
  <c r="D16" s="1"/>
  <c r="O9"/>
  <c r="C16" s="1"/>
  <c r="I9"/>
  <c r="H9"/>
  <c r="G9"/>
  <c r="F9"/>
  <c r="E9"/>
  <c r="D9"/>
  <c r="C9"/>
  <c r="I8"/>
  <c r="H8"/>
  <c r="G8"/>
  <c r="F8"/>
  <c r="E8"/>
  <c r="D8"/>
  <c r="C8"/>
  <c r="I7"/>
  <c r="H7"/>
  <c r="G7"/>
  <c r="F7"/>
  <c r="E7"/>
  <c r="D7"/>
  <c r="C7"/>
  <c r="V19" i="52"/>
  <c r="T19"/>
  <c r="S19"/>
  <c r="V40" i="59" l="1"/>
  <c r="J9"/>
  <c r="S49"/>
  <c r="S51" s="1"/>
  <c r="S56" s="1"/>
  <c r="S60" s="1"/>
  <c r="S62" s="1"/>
  <c r="S66" s="1"/>
  <c r="S67" s="1"/>
  <c r="S70" s="1"/>
  <c r="S15"/>
  <c r="S17" s="1"/>
  <c r="I12"/>
  <c r="U42"/>
  <c r="R49"/>
  <c r="R51" s="1"/>
  <c r="R56" s="1"/>
  <c r="R60" s="1"/>
  <c r="R62" s="1"/>
  <c r="R66" s="1"/>
  <c r="R67" s="1"/>
  <c r="R70" s="1"/>
  <c r="R15"/>
  <c r="R17" s="1"/>
  <c r="W43"/>
  <c r="O49"/>
  <c r="O51" s="1"/>
  <c r="O56" s="1"/>
  <c r="O60" s="1"/>
  <c r="O62" s="1"/>
  <c r="O66" s="1"/>
  <c r="O67" s="1"/>
  <c r="O70" s="1"/>
  <c r="O15"/>
  <c r="O17" s="1"/>
  <c r="E12"/>
  <c r="Q42"/>
  <c r="Q43" s="1"/>
  <c r="C12"/>
  <c r="O42"/>
  <c r="O43" s="1"/>
  <c r="S42"/>
  <c r="S43" s="1"/>
  <c r="G12"/>
  <c r="V70"/>
  <c r="U43"/>
  <c r="T12"/>
  <c r="Q12"/>
  <c r="D16"/>
  <c r="H16"/>
  <c r="P12"/>
  <c r="F12"/>
  <c r="F16"/>
  <c r="O42" i="57"/>
  <c r="C12"/>
  <c r="P42"/>
  <c r="D12"/>
  <c r="Q42"/>
  <c r="E12"/>
  <c r="R42"/>
  <c r="F12"/>
  <c r="S42"/>
  <c r="G12"/>
  <c r="T42"/>
  <c r="H12"/>
  <c r="U42"/>
  <c r="I12"/>
  <c r="O43"/>
  <c r="P43"/>
  <c r="Q43"/>
  <c r="R43"/>
  <c r="S43"/>
  <c r="T43"/>
  <c r="U43"/>
  <c r="V70"/>
  <c r="W70"/>
  <c r="X70"/>
  <c r="O12"/>
  <c r="P12"/>
  <c r="Q12"/>
  <c r="R12"/>
  <c r="S12"/>
  <c r="T12"/>
  <c r="U12"/>
  <c r="R20" i="52"/>
  <c r="R19"/>
  <c r="V42" i="59" l="1"/>
  <c r="V43" s="1"/>
  <c r="J12"/>
  <c r="T49"/>
  <c r="T51" s="1"/>
  <c r="T56" s="1"/>
  <c r="T60" s="1"/>
  <c r="T62" s="1"/>
  <c r="T66" s="1"/>
  <c r="T67" s="1"/>
  <c r="T70" s="1"/>
  <c r="T15"/>
  <c r="T17" s="1"/>
  <c r="R20"/>
  <c r="F15" s="1"/>
  <c r="F14"/>
  <c r="F13"/>
  <c r="G14"/>
  <c r="S20"/>
  <c r="G15" s="1"/>
  <c r="G13"/>
  <c r="P49"/>
  <c r="P51" s="1"/>
  <c r="P56" s="1"/>
  <c r="P60" s="1"/>
  <c r="P62" s="1"/>
  <c r="P66" s="1"/>
  <c r="P67" s="1"/>
  <c r="P70" s="1"/>
  <c r="P15"/>
  <c r="P17" s="1"/>
  <c r="Q15"/>
  <c r="Q17" s="1"/>
  <c r="Q49"/>
  <c r="Q51" s="1"/>
  <c r="Q56" s="1"/>
  <c r="Q60" s="1"/>
  <c r="Q62" s="1"/>
  <c r="Q66" s="1"/>
  <c r="Q67" s="1"/>
  <c r="Q70" s="1"/>
  <c r="O20"/>
  <c r="C15" s="1"/>
  <c r="C13"/>
  <c r="C14"/>
  <c r="U51"/>
  <c r="U56" s="1"/>
  <c r="U60" s="1"/>
  <c r="U62" s="1"/>
  <c r="U66" s="1"/>
  <c r="U67" s="1"/>
  <c r="U70" s="1"/>
  <c r="U15"/>
  <c r="U17" s="1"/>
  <c r="U49" i="57"/>
  <c r="U51" s="1"/>
  <c r="U56" s="1"/>
  <c r="U60" s="1"/>
  <c r="U62" s="1"/>
  <c r="U66" s="1"/>
  <c r="U67" s="1"/>
  <c r="U70" s="1"/>
  <c r="U15"/>
  <c r="U17" s="1"/>
  <c r="T49"/>
  <c r="T51" s="1"/>
  <c r="T56" s="1"/>
  <c r="T60" s="1"/>
  <c r="T62" s="1"/>
  <c r="T66" s="1"/>
  <c r="T67" s="1"/>
  <c r="T70" s="1"/>
  <c r="T15"/>
  <c r="T17" s="1"/>
  <c r="S49"/>
  <c r="S51" s="1"/>
  <c r="S56" s="1"/>
  <c r="S60" s="1"/>
  <c r="S62" s="1"/>
  <c r="S66" s="1"/>
  <c r="S67" s="1"/>
  <c r="S70" s="1"/>
  <c r="S15"/>
  <c r="S17" s="1"/>
  <c r="R49"/>
  <c r="R51" s="1"/>
  <c r="R56" s="1"/>
  <c r="R60" s="1"/>
  <c r="R62" s="1"/>
  <c r="R66" s="1"/>
  <c r="R67" s="1"/>
  <c r="R70" s="1"/>
  <c r="R15"/>
  <c r="R17" s="1"/>
  <c r="Q49"/>
  <c r="Q51" s="1"/>
  <c r="Q56" s="1"/>
  <c r="Q60" s="1"/>
  <c r="Q62" s="1"/>
  <c r="Q66" s="1"/>
  <c r="Q67" s="1"/>
  <c r="Q70" s="1"/>
  <c r="Q15"/>
  <c r="Q17" s="1"/>
  <c r="P49"/>
  <c r="P51" s="1"/>
  <c r="P56" s="1"/>
  <c r="P60" s="1"/>
  <c r="P62" s="1"/>
  <c r="P66" s="1"/>
  <c r="P67" s="1"/>
  <c r="P70" s="1"/>
  <c r="P15"/>
  <c r="P17" s="1"/>
  <c r="O49"/>
  <c r="O51" s="1"/>
  <c r="O56" s="1"/>
  <c r="O60" s="1"/>
  <c r="O62" s="1"/>
  <c r="O66" s="1"/>
  <c r="O67" s="1"/>
  <c r="O70" s="1"/>
  <c r="O15"/>
  <c r="O17" s="1"/>
  <c r="P19" i="52"/>
  <c r="O19"/>
  <c r="N19"/>
  <c r="M19"/>
  <c r="L19"/>
  <c r="K19"/>
  <c r="P20" i="59" l="1"/>
  <c r="D15" s="1"/>
  <c r="D13"/>
  <c r="D14"/>
  <c r="T20"/>
  <c r="H15" s="1"/>
  <c r="H13"/>
  <c r="H14"/>
  <c r="E14"/>
  <c r="Q20"/>
  <c r="E15" s="1"/>
  <c r="E13"/>
  <c r="I14"/>
  <c r="U20"/>
  <c r="I15" s="1"/>
  <c r="I13"/>
  <c r="O20" i="57"/>
  <c r="C15" s="1"/>
  <c r="C14"/>
  <c r="C13"/>
  <c r="P20"/>
  <c r="D15" s="1"/>
  <c r="D14"/>
  <c r="D13"/>
  <c r="Q20"/>
  <c r="E15" s="1"/>
  <c r="E14"/>
  <c r="E13"/>
  <c r="R20"/>
  <c r="F15" s="1"/>
  <c r="F14"/>
  <c r="F13"/>
  <c r="S20"/>
  <c r="G15" s="1"/>
  <c r="G14"/>
  <c r="G13"/>
  <c r="T20"/>
  <c r="H15" s="1"/>
  <c r="H14"/>
  <c r="H13"/>
  <c r="U20"/>
  <c r="I15" s="1"/>
  <c r="I14"/>
  <c r="I13"/>
  <c r="J19" i="52"/>
  <c r="O20"/>
  <c r="N20"/>
  <c r="M20"/>
  <c r="L20"/>
  <c r="K20"/>
  <c r="J20"/>
  <c r="G8" i="45" l="1"/>
  <c r="E19" i="52"/>
  <c r="M36"/>
  <c r="O26" i="48"/>
  <c r="O27" s="1"/>
  <c r="O28" s="1"/>
  <c r="O29" s="1"/>
  <c r="G19" i="52" l="1"/>
  <c r="D19"/>
  <c r="D23" i="49" l="1"/>
  <c r="F23"/>
  <c r="C23"/>
  <c r="X19"/>
  <c r="U19"/>
  <c r="W19"/>
  <c r="V19"/>
  <c r="T19"/>
  <c r="S19"/>
  <c r="P19"/>
  <c r="Y19" s="1"/>
  <c r="X17"/>
  <c r="W17"/>
  <c r="V17"/>
  <c r="U17"/>
  <c r="T17"/>
  <c r="S17"/>
  <c r="P17"/>
  <c r="Q17" s="1"/>
  <c r="Z17" s="1"/>
  <c r="X15"/>
  <c r="W15"/>
  <c r="V15"/>
  <c r="U15"/>
  <c r="T15"/>
  <c r="S15"/>
  <c r="P15"/>
  <c r="Y15" s="1"/>
  <c r="X13"/>
  <c r="W13"/>
  <c r="V13"/>
  <c r="U13"/>
  <c r="T13"/>
  <c r="S13"/>
  <c r="P13"/>
  <c r="Q13" s="1"/>
  <c r="Z13" s="1"/>
  <c r="W11"/>
  <c r="V11"/>
  <c r="X11"/>
  <c r="U11"/>
  <c r="T11"/>
  <c r="S11"/>
  <c r="P11"/>
  <c r="Q11" s="1"/>
  <c r="W9"/>
  <c r="V9"/>
  <c r="U9"/>
  <c r="X9"/>
  <c r="T9"/>
  <c r="S9"/>
  <c r="P9"/>
  <c r="Q9" s="1"/>
  <c r="G26" i="48"/>
  <c r="K11"/>
  <c r="A1"/>
  <c r="A3" s="1"/>
  <c r="K25" l="1"/>
  <c r="K26" s="1"/>
  <c r="Q15" i="49"/>
  <c r="Z15" s="1"/>
  <c r="Z19"/>
  <c r="Z11"/>
  <c r="Z9"/>
  <c r="Y9"/>
  <c r="Y17"/>
  <c r="Y11"/>
  <c r="Y13"/>
  <c r="AG15" i="6"/>
  <c r="AQ15" s="1"/>
  <c r="V25" l="1"/>
  <c r="AA14"/>
  <c r="D63" i="41" l="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D62"/>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D60"/>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D59"/>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D58"/>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D57"/>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D56"/>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D55"/>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D54"/>
  <c r="E54" s="1"/>
  <c r="C61" l="1"/>
  <c r="H49"/>
  <c r="W49"/>
  <c r="R49"/>
  <c r="Q49"/>
  <c r="P49"/>
  <c r="N49"/>
  <c r="L49"/>
  <c r="I49"/>
  <c r="G49"/>
  <c r="AC49"/>
  <c r="AD49"/>
  <c r="AE49"/>
  <c r="AF49"/>
  <c r="AG49"/>
  <c r="AF29"/>
  <c r="AE29"/>
  <c r="X29"/>
  <c r="AD29"/>
  <c r="AG29"/>
  <c r="AC29"/>
  <c r="AB29"/>
  <c r="O29"/>
  <c r="N29"/>
  <c r="J29"/>
  <c r="F29"/>
  <c r="C25"/>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B49"/>
  <c r="AA49"/>
  <c r="Z49"/>
  <c r="Y49"/>
  <c r="X49"/>
  <c r="V49"/>
  <c r="U49"/>
  <c r="T49"/>
  <c r="S49"/>
  <c r="O49"/>
  <c r="K49"/>
  <c r="J49"/>
  <c r="F49"/>
  <c r="AA29"/>
  <c r="Z29"/>
  <c r="Y29"/>
  <c r="W29"/>
  <c r="U29"/>
  <c r="T29"/>
  <c r="S29"/>
  <c r="R29"/>
  <c r="Q29"/>
  <c r="P29"/>
  <c r="L29"/>
  <c r="K29"/>
  <c r="H29"/>
  <c r="G29"/>
  <c r="C29"/>
  <c r="D49" l="1"/>
  <c r="D50" s="1"/>
  <c r="D33" s="1"/>
  <c r="I29"/>
  <c r="M29"/>
  <c r="D29"/>
  <c r="D30" s="1"/>
  <c r="E29"/>
  <c r="V29"/>
  <c r="D65"/>
  <c r="D34" s="1"/>
  <c r="E30" l="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H65"/>
  <c r="H34" s="1"/>
  <c r="L65"/>
  <c r="L34" s="1"/>
  <c r="G65" l="1"/>
  <c r="G34" s="1"/>
  <c r="F65"/>
  <c r="F34" s="1"/>
  <c r="I65"/>
  <c r="I34" s="1"/>
  <c r="J65" l="1"/>
  <c r="J34" s="1"/>
  <c r="K65"/>
  <c r="K34" s="1"/>
  <c r="I13" i="6" l="1"/>
  <c r="K13" s="1"/>
  <c r="AJ25" l="1"/>
  <c r="AK25"/>
  <c r="AL25"/>
  <c r="AM25"/>
  <c r="AN25"/>
  <c r="AO25"/>
  <c r="AP25"/>
  <c r="AQ18" l="1"/>
  <c r="AQ17"/>
  <c r="AQ16"/>
  <c r="AQ13"/>
  <c r="O19"/>
  <c r="P19"/>
  <c r="Q19"/>
  <c r="R19"/>
  <c r="S19"/>
  <c r="T19"/>
  <c r="U19"/>
  <c r="V19"/>
  <c r="W19"/>
  <c r="Y19"/>
  <c r="Z19"/>
  <c r="AA19"/>
  <c r="AB19"/>
  <c r="AC19"/>
  <c r="AD19"/>
  <c r="AE19"/>
  <c r="AF19"/>
  <c r="AG19"/>
  <c r="AH19"/>
  <c r="AI19"/>
  <c r="AJ19"/>
  <c r="AJ27" s="1"/>
  <c r="AK19"/>
  <c r="AK27" s="1"/>
  <c r="AL19"/>
  <c r="AL27" s="1"/>
  <c r="AM19"/>
  <c r="AM27" s="1"/>
  <c r="AN19"/>
  <c r="AN27" s="1"/>
  <c r="AO19"/>
  <c r="AO27" s="1"/>
  <c r="AP19"/>
  <c r="AP27" s="1"/>
  <c r="M19"/>
  <c r="N19"/>
  <c r="G19"/>
  <c r="X12"/>
  <c r="X19" s="1"/>
  <c r="I17"/>
  <c r="K17" s="1"/>
  <c r="I15"/>
  <c r="K15" s="1"/>
  <c r="K11"/>
  <c r="I11" l="1"/>
  <c r="AQ12"/>
  <c r="AQ14"/>
  <c r="AQ10"/>
  <c r="AQ8"/>
  <c r="AQ9"/>
  <c r="AQ11"/>
  <c r="AQ7"/>
  <c r="I7"/>
  <c r="K7" s="1"/>
  <c r="N25"/>
  <c r="N27" s="1"/>
  <c r="O25"/>
  <c r="O27" s="1"/>
  <c r="P25"/>
  <c r="Q25"/>
  <c r="R25"/>
  <c r="S25"/>
  <c r="T25"/>
  <c r="U25"/>
  <c r="W25"/>
  <c r="X25"/>
  <c r="X27" s="1"/>
  <c r="Y25"/>
  <c r="Z25"/>
  <c r="AA25"/>
  <c r="AB25"/>
  <c r="AC25"/>
  <c r="AD25"/>
  <c r="AE25"/>
  <c r="AF25"/>
  <c r="AG25"/>
  <c r="AH25"/>
  <c r="AI25"/>
  <c r="M25"/>
  <c r="G25"/>
  <c r="G27" s="1"/>
  <c r="AQ24"/>
  <c r="AQ25" s="1"/>
  <c r="AQ23"/>
  <c r="I23"/>
  <c r="I25" s="1"/>
  <c r="I9"/>
  <c r="K9" s="1"/>
  <c r="AQ19" l="1"/>
  <c r="AQ27" s="1"/>
  <c r="K19"/>
  <c r="T27"/>
  <c r="P27"/>
  <c r="AF27"/>
  <c r="AB27"/>
  <c r="AH27"/>
  <c r="AD27"/>
  <c r="Z27"/>
  <c r="V27"/>
  <c r="R27"/>
  <c r="AC27"/>
  <c r="Q27"/>
  <c r="M27"/>
  <c r="Y27"/>
  <c r="AI27"/>
  <c r="AE27"/>
  <c r="AA27"/>
  <c r="W27"/>
  <c r="S27"/>
  <c r="I19"/>
  <c r="I27" s="1"/>
  <c r="AG27"/>
  <c r="U27"/>
  <c r="K23"/>
  <c r="K25" s="1"/>
  <c r="K27" l="1"/>
  <c r="E65" i="41" l="1"/>
  <c r="E34" s="1"/>
  <c r="E49"/>
  <c r="E50" s="1"/>
  <c r="E33" s="1"/>
  <c r="F50" l="1"/>
  <c r="F33" l="1"/>
  <c r="G50"/>
  <c r="G33" l="1"/>
  <c r="H50"/>
  <c r="H33" l="1"/>
  <c r="I50"/>
  <c r="I33" l="1"/>
  <c r="J50"/>
  <c r="J33" l="1"/>
  <c r="K50"/>
  <c r="K33" l="1"/>
  <c r="K32" s="1"/>
  <c r="L50"/>
  <c r="L33" l="1"/>
  <c r="M65"/>
  <c r="M34" s="1"/>
  <c r="M49"/>
  <c r="M50" s="1"/>
  <c r="M33" s="1"/>
  <c r="N50" l="1"/>
  <c r="N65" l="1"/>
  <c r="N34" s="1"/>
  <c r="N33"/>
  <c r="O50"/>
  <c r="O33" l="1"/>
  <c r="P50"/>
  <c r="O65"/>
  <c r="O34" s="1"/>
  <c r="P65" l="1"/>
  <c r="P34" s="1"/>
  <c r="Q50"/>
  <c r="P33"/>
  <c r="Q33" l="1"/>
  <c r="R50"/>
  <c r="Q65"/>
  <c r="Q34" s="1"/>
  <c r="R65" l="1"/>
  <c r="R34" s="1"/>
  <c r="R33"/>
  <c r="S50"/>
  <c r="T50" l="1"/>
  <c r="S33"/>
  <c r="S65"/>
  <c r="S34" s="1"/>
  <c r="T65" l="1"/>
  <c r="T34" s="1"/>
  <c r="T33"/>
  <c r="U50"/>
  <c r="U33" l="1"/>
  <c r="V50"/>
  <c r="U65"/>
  <c r="U34" s="1"/>
  <c r="V65" l="1"/>
  <c r="V34" s="1"/>
  <c r="V33"/>
  <c r="W50"/>
  <c r="X50" l="1"/>
  <c r="W33"/>
  <c r="W65"/>
  <c r="W34" s="1"/>
  <c r="X65" l="1"/>
  <c r="X34" s="1"/>
  <c r="X33"/>
  <c r="Y50"/>
  <c r="Y33" l="1"/>
  <c r="Z50"/>
  <c r="Y65"/>
  <c r="Y34" s="1"/>
  <c r="Z33" l="1"/>
  <c r="AA50"/>
  <c r="Z65"/>
  <c r="Z34" s="1"/>
  <c r="AA65" l="1"/>
  <c r="AA34" s="1"/>
  <c r="AB50"/>
  <c r="AA33"/>
  <c r="AB33" l="1"/>
  <c r="AC50"/>
  <c r="AB65"/>
  <c r="AB34" s="1"/>
  <c r="AC65" l="1"/>
  <c r="AC34" s="1"/>
  <c r="AC33"/>
  <c r="AD50"/>
  <c r="AD33" l="1"/>
  <c r="AE50"/>
  <c r="AD65"/>
  <c r="AD34" s="1"/>
  <c r="AE65" l="1"/>
  <c r="AE34" s="1"/>
  <c r="AE33"/>
  <c r="AF50"/>
  <c r="AF33" l="1"/>
  <c r="AG50"/>
  <c r="AG33" s="1"/>
  <c r="AF65"/>
  <c r="AF34" s="1"/>
  <c r="AG65"/>
  <c r="AG34" s="1"/>
</calcChain>
</file>

<file path=xl/comments1.xml><?xml version="1.0" encoding="utf-8"?>
<comments xmlns="http://schemas.openxmlformats.org/spreadsheetml/2006/main">
  <authors>
    <author>A satisfied Microsoft Office user</author>
  </authors>
  <commentList>
    <comment ref="E7" authorId="0">
      <text>
        <r>
          <rPr>
            <sz val="8"/>
            <color indexed="81"/>
            <rFont val="Tahoma"/>
            <family val="2"/>
            <charset val="238"/>
          </rPr>
          <t>user:
The ratio cannot be calculated as loan repayment has not begun yet.</t>
        </r>
      </text>
    </comment>
    <comment ref="Q70" authorId="0">
      <text>
        <r>
          <rPr>
            <sz val="8"/>
            <color indexed="81"/>
            <rFont val="Tahoma"/>
            <family val="2"/>
            <charset val="238"/>
          </rPr>
          <t xml:space="preserve">
The Loan repayment will begin on Aug 15, 2014, therefore there is the difference in the amount of 10,536.</t>
        </r>
      </text>
    </comment>
  </commentList>
</comments>
</file>

<file path=xl/comments2.xml><?xml version="1.0" encoding="utf-8"?>
<comments xmlns="http://schemas.openxmlformats.org/spreadsheetml/2006/main">
  <authors>
    <author>A satisfied Microsoft Office user</author>
  </authors>
  <commentList>
    <comment ref="E7" authorId="0">
      <text>
        <r>
          <rPr>
            <sz val="8"/>
            <color indexed="81"/>
            <rFont val="Tahoma"/>
            <family val="2"/>
            <charset val="238"/>
          </rPr>
          <t>user:
The ratio cannot be calculated as loan repayment has not begun yet.</t>
        </r>
      </text>
    </comment>
    <comment ref="Q70" authorId="0">
      <text>
        <r>
          <rPr>
            <sz val="8"/>
            <color indexed="81"/>
            <rFont val="Tahoma"/>
            <family val="2"/>
            <charset val="238"/>
          </rPr>
          <t xml:space="preserve">
The Loan repayment will begin on Aug 15, 2014, therefore there is the difference in the amount of 10,536.</t>
        </r>
      </text>
    </comment>
  </commentList>
</comments>
</file>

<file path=xl/sharedStrings.xml><?xml version="1.0" encoding="utf-8"?>
<sst xmlns="http://schemas.openxmlformats.org/spreadsheetml/2006/main" count="1180" uniqueCount="525">
  <si>
    <t>Loan covenants</t>
  </si>
  <si>
    <t>Contract</t>
  </si>
  <si>
    <t>Disbursement plan, plan vs actuals</t>
  </si>
  <si>
    <t>TOS</t>
  </si>
  <si>
    <t>Comments</t>
  </si>
  <si>
    <t>Daniel Zverko</t>
  </si>
  <si>
    <t>-</t>
  </si>
  <si>
    <t>No</t>
  </si>
  <si>
    <t>EBRD</t>
  </si>
  <si>
    <t>Komunalno</t>
  </si>
  <si>
    <t>Description</t>
  </si>
  <si>
    <t>Estimated Contract Value</t>
  </si>
  <si>
    <t>Financing by EBRD</t>
  </si>
  <si>
    <t>Financing by others</t>
  </si>
  <si>
    <t>Contract Type</t>
  </si>
  <si>
    <t>Procurement Method</t>
  </si>
  <si>
    <t>Subject to Selective review</t>
  </si>
  <si>
    <t>Prequal Invitation mmm/yy</t>
  </si>
  <si>
    <t>Prequal results mmm/yy</t>
  </si>
  <si>
    <t>Tender invitation mmm/yy</t>
  </si>
  <si>
    <t>Contract Award mmm/yy</t>
  </si>
  <si>
    <t>Contract Completion mmm/yy</t>
  </si>
  <si>
    <t>Works</t>
  </si>
  <si>
    <t>Financier</t>
  </si>
  <si>
    <t>Amount</t>
  </si>
  <si>
    <t>Construction of Backbone pipelines
1.1 - LOT 1 (Dubrave area)
1.2 - LOT 2 (Trebizat, Prcavci, Zvirovici)</t>
  </si>
  <si>
    <t>EC</t>
  </si>
  <si>
    <t>Open</t>
  </si>
  <si>
    <t>Goods</t>
  </si>
  <si>
    <t>Local competitive</t>
  </si>
  <si>
    <r>
      <rPr>
        <b/>
        <sz val="11"/>
        <color theme="1"/>
        <rFont val="Calibri"/>
        <family val="2"/>
        <charset val="238"/>
        <scheme val="minor"/>
      </rPr>
      <t>Technical Assistance</t>
    </r>
    <r>
      <rPr>
        <sz val="11"/>
        <color theme="1"/>
        <rFont val="Calibri"/>
        <family val="2"/>
        <charset val="238"/>
        <scheme val="minor"/>
      </rPr>
      <t xml:space="preserve">
Contract Supervision for works, under No.1 – No.5</t>
    </r>
  </si>
  <si>
    <t>Consultancy</t>
  </si>
  <si>
    <t>Total:</t>
  </si>
  <si>
    <t>WBS</t>
  </si>
  <si>
    <t>Activity Name</t>
  </si>
  <si>
    <t>TBC</t>
  </si>
  <si>
    <t>Project Inception</t>
  </si>
  <si>
    <t>Cumulative Planned Value (PV)</t>
  </si>
  <si>
    <t>Cumulative Actual Cost (AC)</t>
  </si>
  <si>
    <t>Cumulative Earned Value (EV)</t>
  </si>
  <si>
    <t>Task Name</t>
  </si>
  <si>
    <t>TOTAL</t>
  </si>
  <si>
    <t>EUR</t>
  </si>
  <si>
    <t>BILLED</t>
  </si>
  <si>
    <t>REMAINING TO BILL</t>
  </si>
  <si>
    <t>plan</t>
  </si>
  <si>
    <t>actuals</t>
  </si>
  <si>
    <t>Budget</t>
  </si>
  <si>
    <t>Ratio Analysis (EUR)</t>
  </si>
  <si>
    <t>Income Statement</t>
  </si>
  <si>
    <t>Covenanted Ratios / levels</t>
  </si>
  <si>
    <t>Revenue</t>
  </si>
  <si>
    <t xml:space="preserve">  Cost of  Sales</t>
  </si>
  <si>
    <t xml:space="preserve">  SGA</t>
  </si>
  <si>
    <t>EBITDA</t>
  </si>
  <si>
    <t>Other Ratios</t>
  </si>
  <si>
    <t xml:space="preserve">  Depreciation</t>
  </si>
  <si>
    <t xml:space="preserve">   T.L. / T. N. W. / @ xy</t>
  </si>
  <si>
    <t>EBIT</t>
  </si>
  <si>
    <t xml:space="preserve">   Return on Sales</t>
  </si>
  <si>
    <t xml:space="preserve">  Interest Expense</t>
  </si>
  <si>
    <t xml:space="preserve">   Return on Assets</t>
  </si>
  <si>
    <t xml:space="preserve">  Other Costs/Income</t>
  </si>
  <si>
    <t xml:space="preserve">   Net Margin</t>
  </si>
  <si>
    <t>Profit before tax</t>
  </si>
  <si>
    <t xml:space="preserve">   EBITDA Margin</t>
  </si>
  <si>
    <t xml:space="preserve">  Tax incurred</t>
  </si>
  <si>
    <t xml:space="preserve">   Receivables (Days)</t>
  </si>
  <si>
    <t>Profit after tax</t>
  </si>
  <si>
    <t xml:space="preserve">   Payables (Days)</t>
  </si>
  <si>
    <t xml:space="preserve">  Dividends</t>
  </si>
  <si>
    <t xml:space="preserve">   Depreciation/Capex</t>
  </si>
  <si>
    <t xml:space="preserve">  Other Items</t>
  </si>
  <si>
    <t xml:space="preserve">   Sales/Fixed Assets</t>
  </si>
  <si>
    <t>Profit for the year</t>
  </si>
  <si>
    <t xml:space="preserve">  Change in Net Worth</t>
  </si>
  <si>
    <t>Balance Sheet</t>
  </si>
  <si>
    <t xml:space="preserve">Cash </t>
  </si>
  <si>
    <t>Receivables</t>
  </si>
  <si>
    <t>Inventories</t>
  </si>
  <si>
    <t>Other Advances</t>
  </si>
  <si>
    <t>Total Current Assets</t>
  </si>
  <si>
    <t xml:space="preserve">  Fixed Assets</t>
  </si>
  <si>
    <t xml:space="preserve">  Other Assets</t>
  </si>
  <si>
    <t xml:space="preserve">Total Assets  </t>
  </si>
  <si>
    <t>Trade payables</t>
  </si>
  <si>
    <t>Taxes payable</t>
  </si>
  <si>
    <t>Accrued expenses</t>
  </si>
  <si>
    <t xml:space="preserve">  Other ST Liabilities</t>
  </si>
  <si>
    <t>Total Current Liab</t>
  </si>
  <si>
    <t xml:space="preserve">  Long Term Debt (EBRD)</t>
  </si>
  <si>
    <t xml:space="preserve">  Other LT Liabilities </t>
  </si>
  <si>
    <t>Total Liabilities</t>
  </si>
  <si>
    <t xml:space="preserve">  Equity</t>
  </si>
  <si>
    <t>Total Liab &amp; Equity</t>
  </si>
  <si>
    <t>Check</t>
  </si>
  <si>
    <t>Cash-Flow Statement</t>
  </si>
  <si>
    <t>Operating Profit (EBIT)</t>
  </si>
  <si>
    <t xml:space="preserve">  Depreciation &amp; Amortisation (+)</t>
  </si>
  <si>
    <t>Gross Operating CF (EBITDA)</t>
  </si>
  <si>
    <t xml:space="preserve">  Changes in Working Capital (+/-)</t>
  </si>
  <si>
    <t>Other non-cash adjustments</t>
  </si>
  <si>
    <t xml:space="preserve">  Tax Paid</t>
  </si>
  <si>
    <t>Net Operating CF</t>
  </si>
  <si>
    <t>Debt repaid</t>
  </si>
  <si>
    <t xml:space="preserve">  Dividends Paid</t>
  </si>
  <si>
    <t>Pre Investment CF</t>
  </si>
  <si>
    <t xml:space="preserve">  Capital Expenditure</t>
  </si>
  <si>
    <t>Pre Financing CF</t>
  </si>
  <si>
    <t xml:space="preserve">  EBRD new Debt</t>
  </si>
  <si>
    <t xml:space="preserve">  Other new Debt</t>
  </si>
  <si>
    <t>Post Financing CF</t>
  </si>
  <si>
    <t xml:space="preserve">  Cash End</t>
  </si>
  <si>
    <t>As per BS</t>
  </si>
  <si>
    <t>diff</t>
  </si>
  <si>
    <t>ORIGINAL BREAKDOWN OF COSTS</t>
  </si>
  <si>
    <t>1. FEES</t>
  </si>
  <si>
    <t>Total</t>
  </si>
  <si>
    <t>MISCELLANEOUS TOTAL</t>
  </si>
  <si>
    <t>Miscellaneous</t>
  </si>
  <si>
    <t>Contingencies</t>
  </si>
  <si>
    <t>TOTAL CONTINGENCIES</t>
  </si>
  <si>
    <t xml:space="preserve">TOTAL MAXIMUM CONTRACT AMOUNT </t>
  </si>
  <si>
    <t>MONTHLY SUMMARY</t>
  </si>
  <si>
    <r>
      <t xml:space="preserve">Actual Cost and Earned Value - </t>
    </r>
    <r>
      <rPr>
        <b/>
        <sz val="8"/>
        <color rgb="FFFF0000"/>
        <rFont val="Calibri"/>
        <family val="2"/>
        <charset val="238"/>
        <scheme val="minor"/>
      </rPr>
      <t>not to be changed; updated automatically</t>
    </r>
  </si>
  <si>
    <r>
      <t xml:space="preserve">Planned Value (PV) or Budgeted Cost of Work Scheduled (BCWS) - </t>
    </r>
    <r>
      <rPr>
        <b/>
        <sz val="8"/>
        <color rgb="FFFF0000"/>
        <rFont val="Calibri"/>
        <family val="2"/>
        <charset val="238"/>
        <scheme val="minor"/>
      </rPr>
      <t>to be planned at the beginning of project, not to be changed later</t>
    </r>
  </si>
  <si>
    <r>
      <t xml:space="preserve">Cumulative Earned Value (EV) - </t>
    </r>
    <r>
      <rPr>
        <b/>
        <sz val="8"/>
        <color rgb="FFFF0000"/>
        <rFont val="Calibri"/>
        <family val="2"/>
        <charset val="238"/>
        <scheme val="minor"/>
      </rPr>
      <t>to be updated on monthly basis</t>
    </r>
  </si>
  <si>
    <t>No objection - TD</t>
  </si>
  <si>
    <t>No objection - TER</t>
  </si>
  <si>
    <t>Status</t>
  </si>
  <si>
    <t>Q1</t>
  </si>
  <si>
    <t>Q2</t>
  </si>
  <si>
    <t>Q3</t>
  </si>
  <si>
    <t>Q4</t>
  </si>
  <si>
    <t>Name</t>
  </si>
  <si>
    <t>Company</t>
  </si>
  <si>
    <t>Project Role</t>
  </si>
  <si>
    <t>E-mail</t>
  </si>
  <si>
    <t xml:space="preserve">Phone </t>
  </si>
  <si>
    <t>Dr. Smiljan Vidic</t>
  </si>
  <si>
    <t>Capljina</t>
  </si>
  <si>
    <t>Steering Committee, Project management</t>
  </si>
  <si>
    <t xml:space="preserve">Nacelnik@capljina.ba </t>
  </si>
  <si>
    <t>+387 36 805 060,</t>
  </si>
  <si>
    <t>+387 63 320 766</t>
  </si>
  <si>
    <t>Josip Polic</t>
  </si>
  <si>
    <t>Steering Committee</t>
  </si>
  <si>
    <t xml:space="preserve">policj@ebrd.com </t>
  </si>
  <si>
    <t>+387 33 667 945/6/7,</t>
  </si>
  <si>
    <t>+387 61 139 370</t>
  </si>
  <si>
    <t>Miroslav Kučera</t>
  </si>
  <si>
    <t>Aspiro</t>
  </si>
  <si>
    <t>Steering Commitee</t>
  </si>
  <si>
    <t xml:space="preserve">miroslav.kucera@aspiro.cz </t>
  </si>
  <si>
    <t>+421 914 326 810, +90 537 0390527</t>
  </si>
  <si>
    <t>Project management</t>
  </si>
  <si>
    <t>daniel.zverko@aspiro.cz</t>
  </si>
  <si>
    <t>+421 914 326 801</t>
  </si>
  <si>
    <t>Dalibor Milinković</t>
  </si>
  <si>
    <t>Municipality of Capljina</t>
  </si>
  <si>
    <t xml:space="preserve">dalibor.milinkovic@capljina.ba </t>
  </si>
  <si>
    <t xml:space="preserve">+387 63 376 673 </t>
  </si>
  <si>
    <t>Mirjana Menalo</t>
  </si>
  <si>
    <t xml:space="preserve">mirjana.menalo@capljina.ba </t>
  </si>
  <si>
    <t>+387 63 936 280</t>
  </si>
  <si>
    <t>Goran Jelavić</t>
  </si>
  <si>
    <t>Procurement Specialist</t>
  </si>
  <si>
    <t>gjelavic@jadran.ba</t>
  </si>
  <si>
    <t>+387 63 993 503</t>
  </si>
  <si>
    <t>Adisa Tojaga Kajan</t>
  </si>
  <si>
    <t>atojaga@jadran.ba</t>
  </si>
  <si>
    <t xml:space="preserve">+387 63 288 751 </t>
  </si>
  <si>
    <t>Ante Maslać</t>
  </si>
  <si>
    <t xml:space="preserve">ante.maslac@capljina.ba </t>
  </si>
  <si>
    <t xml:space="preserve">+387 63 893 895 </t>
  </si>
  <si>
    <t>Mario Colic</t>
  </si>
  <si>
    <t>Petr Dřevikovský</t>
  </si>
  <si>
    <t>WPE</t>
  </si>
  <si>
    <t>Technical Expert - Mechanical/Electrical Engineer</t>
  </si>
  <si>
    <t>drevikovsky.petr@wpe.cz</t>
  </si>
  <si>
    <t>Petr Hrnčíř</t>
  </si>
  <si>
    <t>Technical Expert – Civil Engineer</t>
  </si>
  <si>
    <t>p.hrncir@ekos-zitenice.cz</t>
  </si>
  <si>
    <t> +420 776 057 313</t>
  </si>
  <si>
    <t>Tomáš Fuka</t>
  </si>
  <si>
    <t xml:space="preserve">Technical Expert - Enviro&amp; Social </t>
  </si>
  <si>
    <t>Fuka.tomas@wpe.cz</t>
  </si>
  <si>
    <t> +420 604 655 787</t>
  </si>
  <si>
    <t>Janja Krndelj</t>
  </si>
  <si>
    <t>Aspiro/Local</t>
  </si>
  <si>
    <t xml:space="preserve">j.krndelj@gmail.com </t>
  </si>
  <si>
    <t>+387 63 343 343, +385 98 980 2390</t>
  </si>
  <si>
    <t xml:space="preserve">Robert Leko </t>
  </si>
  <si>
    <t>robert.leko@tel.net.ba</t>
  </si>
  <si>
    <t>+387 63 326 270</t>
  </si>
  <si>
    <t>Tomislav Marić</t>
  </si>
  <si>
    <t xml:space="preserve">zavod.za.vodoprivredu@tel.net.ba </t>
  </si>
  <si>
    <t xml:space="preserve">+387 63 313 164, +387 36 317 931 </t>
  </si>
  <si>
    <t>Elio Bošković</t>
  </si>
  <si>
    <t>Local Expert</t>
  </si>
  <si>
    <t>+387 63 322 428</t>
  </si>
  <si>
    <t xml:space="preserve">Željko Dugandžić </t>
  </si>
  <si>
    <t xml:space="preserve">brocanac@tel.net.ba </t>
  </si>
  <si>
    <t>+387 63 376 651</t>
  </si>
  <si>
    <t>Abida Pehlić</t>
  </si>
  <si>
    <t>Intrerpreting and coordination</t>
  </si>
  <si>
    <t xml:space="preserve">abida_pehlic@yahoo.co.uk </t>
  </si>
  <si>
    <t xml:space="preserve">+387 61 240 934  </t>
  </si>
  <si>
    <t>Utilisation only after prior approval in writing by the Bank</t>
  </si>
  <si>
    <t>Payment against acceptance</t>
  </si>
  <si>
    <t>PIP</t>
  </si>
  <si>
    <t>TER</t>
  </si>
  <si>
    <t>TD</t>
  </si>
  <si>
    <t>Advance</t>
  </si>
  <si>
    <t>DONE</t>
  </si>
  <si>
    <t>N/A</t>
  </si>
  <si>
    <t>T2</t>
  </si>
  <si>
    <t>T1</t>
  </si>
  <si>
    <t>Tender 1</t>
  </si>
  <si>
    <t>Tender 2</t>
  </si>
  <si>
    <t>Tender 6</t>
  </si>
  <si>
    <t>Project Implementation Plan</t>
  </si>
  <si>
    <t>Due date</t>
  </si>
  <si>
    <t>OPEN</t>
  </si>
  <si>
    <t>Risk Owner</t>
  </si>
  <si>
    <t>Area/ Tender</t>
  </si>
  <si>
    <t>Possible risk event</t>
  </si>
  <si>
    <t>Risk cause</t>
  </si>
  <si>
    <t>Impact</t>
  </si>
  <si>
    <t>Severity</t>
  </si>
  <si>
    <t>Mitigation</t>
  </si>
  <si>
    <t>Preparation of the Technical specifications is taking longer than expected</t>
  </si>
  <si>
    <t>Uncertainty in the scope to be taken into account when preparing draft TOR for tender 6</t>
  </si>
  <si>
    <t xml:space="preserve">Increased effort and exact deadlines planning, operative  reporting: Document preparation readiness will be compared to the dates in the Document Inventory every second weeks </t>
  </si>
  <si>
    <t>Delayed tendering process and construction start</t>
  </si>
  <si>
    <t>HIGH</t>
  </si>
  <si>
    <t>Stopping of the project</t>
  </si>
  <si>
    <t>Agreements validation is taking longer than planned</t>
  </si>
  <si>
    <t>Design</t>
  </si>
  <si>
    <t>Procurement</t>
  </si>
  <si>
    <t>Conditions Precedent</t>
  </si>
  <si>
    <t>MEDIUM</t>
  </si>
  <si>
    <t>Subject to Conditions Precedent / T6 signed</t>
  </si>
  <si>
    <t>Contract agreement signed</t>
  </si>
  <si>
    <t>Contract award</t>
  </si>
  <si>
    <t>Contracting</t>
  </si>
  <si>
    <t>Bank’s review and no-objection granted</t>
  </si>
  <si>
    <t>Tender Evaluation Report – no-objection</t>
  </si>
  <si>
    <t xml:space="preserve">Final ready to be sent to the  Bank </t>
  </si>
  <si>
    <t>Tender Evaluation Report – final</t>
  </si>
  <si>
    <t>Draft for approval by the Mayor</t>
  </si>
  <si>
    <t xml:space="preserve">Tender Evaluation Report – draft </t>
  </si>
  <si>
    <t xml:space="preserve">Tender Opening Session </t>
  </si>
  <si>
    <t>Published</t>
  </si>
  <si>
    <t>Invitation to Tender</t>
  </si>
  <si>
    <t>Tendering</t>
  </si>
  <si>
    <t>Tender Document – no-objection</t>
  </si>
  <si>
    <t xml:space="preserve">Finalized and sent to the Bank </t>
  </si>
  <si>
    <t xml:space="preserve">Tender Document – final </t>
  </si>
  <si>
    <t>Prepared and sent for comments to PIU</t>
  </si>
  <si>
    <t>Tender Document – draft</t>
  </si>
  <si>
    <t>Tender documentation</t>
  </si>
  <si>
    <t xml:space="preserve">Finalized to be included in  the Tender Document </t>
  </si>
  <si>
    <t xml:space="preserve">Technical documents – final </t>
  </si>
  <si>
    <t>Technical documents – reviewed by WPE</t>
  </si>
  <si>
    <t>Documents prepared and sent for translation and then for review</t>
  </si>
  <si>
    <t xml:space="preserve">Technical documents – draft </t>
  </si>
  <si>
    <t>Comment</t>
  </si>
  <si>
    <t>Expected</t>
  </si>
  <si>
    <t>Scheduled</t>
  </si>
  <si>
    <t>Technical specification</t>
  </si>
  <si>
    <t>T5</t>
  </si>
  <si>
    <t>T4</t>
  </si>
  <si>
    <t>PROCUREMENT ACTIVITY</t>
  </si>
  <si>
    <t xml:space="preserve">Finalized and included in  the Tender Document </t>
  </si>
  <si>
    <t>Bank´s review and no-objection granted</t>
  </si>
  <si>
    <t>To be published</t>
  </si>
  <si>
    <t>To be followed by evaluation</t>
  </si>
  <si>
    <t>Terms of Reference – draft (T6 only)</t>
  </si>
  <si>
    <t>Terms of Reference – final  (T6 only)</t>
  </si>
  <si>
    <t>RFP distributed to shortlisted firms (T6 only)</t>
  </si>
  <si>
    <t>Short list – no-objection (T6 only)</t>
  </si>
  <si>
    <t>Short list – final (T6 only)</t>
  </si>
  <si>
    <t>Deadline for Expresssions of Interest (T6 only)</t>
  </si>
  <si>
    <t>Request for Proposal – no-objection (T6 only)</t>
  </si>
  <si>
    <t>Request for Proposal – final (T6 only)</t>
  </si>
  <si>
    <t>Request for Proposal – draft (T6 only)</t>
  </si>
  <si>
    <t>Invitation for Expressions of Interest (T6 only)</t>
  </si>
  <si>
    <t>Disbursements not done as per PIP since financial loan covenants not provided to EBRD</t>
  </si>
  <si>
    <t>Data not ready from Komunalno</t>
  </si>
  <si>
    <t>PIU to make decisions on specification of the respective tenders (based on FOPIP)</t>
  </si>
  <si>
    <t>Insufficient capacity of the Clients personnel
Lack of technical documentation</t>
  </si>
  <si>
    <t>Changes in designs of investments</t>
  </si>
  <si>
    <t>Missing construction permits for Trebizat area</t>
  </si>
  <si>
    <t>To accelerate works to obtain construction permits for Trebizat areas</t>
  </si>
  <si>
    <t>See Section CONDTITIONS PRECEDENT STATUS OVERVIEW</t>
  </si>
  <si>
    <t>Tender invitation mmm/yy*1</t>
  </si>
  <si>
    <t>No objection - TD*2</t>
  </si>
  <si>
    <t>Last edit done by:</t>
  </si>
  <si>
    <t>Contract no.:</t>
  </si>
  <si>
    <t>Project name:</t>
  </si>
  <si>
    <t xml:space="preserve">Eptisa </t>
  </si>
  <si>
    <t>branko.vucijak@heis.com.ba</t>
  </si>
  <si>
    <t>Eptisa Deputy Team Leader</t>
  </si>
  <si>
    <t xml:space="preserve">Branko Vucijak </t>
  </si>
  <si>
    <t>+420603501602</t>
  </si>
  <si>
    <t>komunalno.capljina@tel.net.ba</t>
  </si>
  <si>
    <t>JKP Komunalno</t>
  </si>
  <si>
    <t>elio.boskovic@gmail.com</t>
  </si>
  <si>
    <t>Contacts</t>
  </si>
  <si>
    <t>Covenants</t>
  </si>
  <si>
    <t>Risk&amp;Issue Log</t>
  </si>
  <si>
    <t>Action Log</t>
  </si>
  <si>
    <t>Board approval</t>
  </si>
  <si>
    <t>Financial analysis</t>
  </si>
  <si>
    <t>Final review</t>
  </si>
  <si>
    <t>Concept review</t>
  </si>
  <si>
    <t>Link to MS Project if needed</t>
  </si>
  <si>
    <t>Loan terms</t>
  </si>
  <si>
    <t>External general project documents</t>
  </si>
  <si>
    <t>Content</t>
  </si>
  <si>
    <t>Tenders</t>
  </si>
  <si>
    <t>Conditions precedent</t>
  </si>
  <si>
    <t>Disbursement</t>
  </si>
  <si>
    <t>Sharing policy: For internal project purposes only.</t>
  </si>
  <si>
    <t>Capljina Water Supply System - Project Implementation Support
CONTENT</t>
  </si>
  <si>
    <t>Final Report</t>
  </si>
  <si>
    <t>Quarterly Progress Report (Q4/13; Q1/14; Q2/14; Q3/14)</t>
  </si>
  <si>
    <t>2012
EUR</t>
  </si>
  <si>
    <t>Martina Kovacova</t>
  </si>
  <si>
    <r>
      <rPr>
        <b/>
        <sz val="12"/>
        <color theme="1"/>
        <rFont val="Calibri"/>
        <family val="2"/>
        <charset val="238"/>
        <scheme val="minor"/>
      </rPr>
      <t>Capljina Water Supply System - Project Implementation Support</t>
    </r>
    <r>
      <rPr>
        <sz val="10"/>
        <color theme="1"/>
        <rFont val="Calibri"/>
        <family val="2"/>
        <charset val="238"/>
        <scheme val="minor"/>
      </rPr>
      <t xml:space="preserve">
</t>
    </r>
    <r>
      <rPr>
        <b/>
        <sz val="12"/>
        <color theme="1"/>
        <rFont val="Calibri"/>
        <family val="2"/>
        <charset val="238"/>
        <scheme val="minor"/>
      </rPr>
      <t>RISK REGISTER</t>
    </r>
  </si>
  <si>
    <t>Capljina Water Supply System - Project Implementation Support
PROJECT IMPLEMENTATION PLAN</t>
  </si>
  <si>
    <t xml:space="preserve"> Approved</t>
  </si>
  <si>
    <t>Capljina Water Supply System - Project Implementation Support
PROGRESS ON TENDERS</t>
  </si>
  <si>
    <t>Martina Vidić</t>
  </si>
  <si>
    <t>Project Manager</t>
  </si>
  <si>
    <t>martina.kovacova@aspiro.cz</t>
  </si>
  <si>
    <t xml:space="preserve"> +421 914 326 809</t>
  </si>
  <si>
    <t>Contingency</t>
  </si>
  <si>
    <t>Insert new rows above this one</t>
  </si>
  <si>
    <t>Total Budgeted Cost (in EUR)</t>
  </si>
  <si>
    <r>
      <t xml:space="preserve">Actual Cost (AC) of Work Performed - </t>
    </r>
    <r>
      <rPr>
        <b/>
        <sz val="8"/>
        <color rgb="FFFF0000"/>
        <rFont val="Calibri"/>
        <family val="2"/>
        <charset val="238"/>
        <scheme val="minor"/>
      </rPr>
      <t>to be updated on monthly basis</t>
    </r>
  </si>
  <si>
    <t>Total Actual Cost</t>
  </si>
  <si>
    <t>Cumulative EV</t>
  </si>
  <si>
    <t>Tender Evaluation Report 1</t>
  </si>
  <si>
    <t>Tender Evaluation Report 6</t>
  </si>
  <si>
    <t>Project Inception (20MDs)</t>
  </si>
  <si>
    <t>Project Implementation Plan (40MDs)</t>
  </si>
  <si>
    <t>Tender 1 (40 MDs)</t>
  </si>
  <si>
    <t>Tender 2 (22 MDs)</t>
  </si>
  <si>
    <t>Tender 6 (42 MDs)</t>
  </si>
  <si>
    <t>Contingency (10 MDs)</t>
  </si>
  <si>
    <t>Quarterly Reporting 1,2, 3, 4 (20 MDs)</t>
  </si>
  <si>
    <t>Tender Evaluation Report 1 (8 MDs)</t>
  </si>
  <si>
    <t>Tender Evaluation Report 6 (8 MDs)</t>
  </si>
  <si>
    <t>Final Report (10 MDs)</t>
  </si>
  <si>
    <t>Quarterly Reporting 1,2,3,4</t>
  </si>
  <si>
    <t>Director</t>
  </si>
  <si>
    <t xml:space="preserve">Officer for development of technical documentation and GIS </t>
  </si>
  <si>
    <t> vidicmartina7@gmail.com</t>
  </si>
  <si>
    <t>Marina Alic Cvitanovic</t>
  </si>
  <si>
    <t>Officer for general, legal and personnel affairs</t>
  </si>
  <si>
    <t xml:space="preserve"> aliccvitanovicmarina@gmail.com </t>
  </si>
  <si>
    <t> +387 63 465 933</t>
  </si>
  <si>
    <t> +387 63 424 808</t>
  </si>
  <si>
    <t xml:space="preserve"> +387 63 936 048 </t>
  </si>
  <si>
    <t>1H 2014</t>
  </si>
  <si>
    <t>1H 2014
EUR</t>
  </si>
  <si>
    <t>PENDING</t>
  </si>
  <si>
    <t xml:space="preserve">Non effectiveness  of Loan  Agreement since remaining condition precedent is not fulfilled yet </t>
  </si>
  <si>
    <t>Increased effort to ensure grant agreement execution and delivery is ratified</t>
  </si>
  <si>
    <t>Municipality/PIU</t>
  </si>
  <si>
    <t>Municipality/Komunalno</t>
  </si>
  <si>
    <t>Difficulty in reporting loan covenants to EBRD on time decreases chances for timely disbursement</t>
  </si>
  <si>
    <t>Ensure fluent information exchange between the two entities by regular monthly information exchange meetings</t>
  </si>
  <si>
    <t>Plan</t>
  </si>
  <si>
    <t>Actual</t>
  </si>
  <si>
    <r>
      <rPr>
        <b/>
        <sz val="9"/>
        <color theme="1"/>
        <rFont val="Calibri"/>
        <family val="2"/>
        <charset val="238"/>
        <scheme val="minor"/>
      </rPr>
      <t>Legend:</t>
    </r>
    <r>
      <rPr>
        <sz val="9"/>
        <color theme="1"/>
        <rFont val="Calibri"/>
        <family val="2"/>
        <charset val="238"/>
        <scheme val="minor"/>
      </rPr>
      <t xml:space="preserve">
The graph shows Planned Value (blueline) which is based on the planned effort in financial terms for each task in the project plan and split into months for the overall project duration. This planned value is compared to the Actual Cost (redline) which is based on monthly budget spent on fees and updated spending of the budget for future period. Finally the graph shows Earned Value (greenline) which is a variable based on the budgeted value of work completed on cumulative basis. Automatically updated on monthly basis.
                                                                                                        </t>
    </r>
    <r>
      <rPr>
        <b/>
        <sz val="9"/>
        <color theme="1"/>
        <rFont val="Calibri"/>
        <family val="2"/>
        <charset val="238"/>
        <scheme val="minor"/>
      </rPr>
      <t>Last revision:</t>
    </r>
    <r>
      <rPr>
        <sz val="9"/>
        <color theme="1"/>
        <rFont val="Calibri"/>
        <family val="2"/>
        <charset val="238"/>
        <scheme val="minor"/>
      </rPr>
      <t xml:space="preserve">
28.3.2014</t>
    </r>
  </si>
  <si>
    <t>Need for enhanced information exchange between Municipality and Komunalno</t>
  </si>
  <si>
    <t>Competitive</t>
  </si>
  <si>
    <t>Pre-project documents regarding scope</t>
  </si>
  <si>
    <t>Project documentation regarding scope</t>
  </si>
  <si>
    <t>Project deliverables</t>
  </si>
  <si>
    <t>Proposal (incl. out-of-scope definition)</t>
  </si>
  <si>
    <t>FOPIP</t>
  </si>
  <si>
    <t>Inception report</t>
  </si>
  <si>
    <t>TOR</t>
  </si>
  <si>
    <t xml:space="preserve">Project Implementation Plan </t>
  </si>
  <si>
    <t>T1 - Tender Document</t>
  </si>
  <si>
    <t>Working strategy 22.4.2013</t>
  </si>
  <si>
    <t>T6 -RFP</t>
  </si>
  <si>
    <t>Subco contracts</t>
  </si>
  <si>
    <t xml:space="preserve">Contract Amendment 1 </t>
  </si>
  <si>
    <t>T6 - Evaluation of EOIs</t>
  </si>
  <si>
    <t>Prime contract</t>
  </si>
  <si>
    <t>Contract Amendment 2</t>
  </si>
  <si>
    <t>T2 - Tender Document</t>
  </si>
  <si>
    <t>Grant agreement</t>
  </si>
  <si>
    <t>Loan agreement</t>
  </si>
  <si>
    <t>Project agreement</t>
  </si>
  <si>
    <t>Project support agreement</t>
  </si>
  <si>
    <t>ESAP</t>
  </si>
  <si>
    <t>Time Schedule (.mpp)</t>
  </si>
  <si>
    <r>
      <rPr>
        <b/>
        <sz val="10"/>
        <color theme="1"/>
        <rFont val="Calibri"/>
        <family val="2"/>
        <charset val="238"/>
        <scheme val="minor"/>
      </rPr>
      <t xml:space="preserve">Legend:
</t>
    </r>
    <r>
      <rPr>
        <sz val="10"/>
        <color theme="1"/>
        <rFont val="Calibri"/>
        <family val="2"/>
        <charset val="238"/>
        <scheme val="minor"/>
      </rPr>
      <t>The sheet shows the list of relevant project documentation regarding the scope of the project and related links to them. The sheet to be updated on monthly basis.</t>
    </r>
    <r>
      <rPr>
        <b/>
        <sz val="10"/>
        <color theme="1"/>
        <rFont val="Calibri"/>
        <family val="2"/>
        <charset val="238"/>
        <scheme val="minor"/>
      </rPr>
      <t xml:space="preserve">
Last revision:
</t>
    </r>
    <r>
      <rPr>
        <sz val="10"/>
        <color theme="1"/>
        <rFont val="Calibri"/>
        <family val="2"/>
        <charset val="238"/>
        <scheme val="minor"/>
      </rPr>
      <t xml:space="preserve">28.3.2014 </t>
    </r>
  </si>
  <si>
    <t>CLOSED</t>
  </si>
  <si>
    <t>Construction of Pumping stations and water tanks 
2.1 - LOT 1 (Dubrave area)
2.2 - LOT 2 (Trebizat, Prcavci, Zvirovici and water tank Centar area)</t>
  </si>
  <si>
    <t>Construction of Distribution network for:                                                             3.1 - LOT 1 (Trebizat, Prcavci, Zvirovici)                                                               3.2 - LOT 2 Dubrave area</t>
  </si>
  <si>
    <t xml:space="preserve">Procurement and installment of water meter </t>
  </si>
  <si>
    <t>Improvement of functioning of the existing water supply network by 5.1-5.4)</t>
  </si>
  <si>
    <t>1* Amount without VAT (No-objection issued)</t>
  </si>
  <si>
    <t>1*</t>
  </si>
  <si>
    <t>2*</t>
  </si>
  <si>
    <t>3*</t>
  </si>
  <si>
    <t>5*</t>
  </si>
  <si>
    <t>Front end fee</t>
  </si>
  <si>
    <t>Grant management fee</t>
  </si>
  <si>
    <t>2*Amount without VAT (evaluation procedure is ongoing)</t>
  </si>
  <si>
    <t>3* Estimated amount by Designer</t>
  </si>
  <si>
    <t>5.1* Including Water well in water supply system</t>
  </si>
  <si>
    <t>5.2 Reconstruction of electric part of well field Bjelave</t>
  </si>
  <si>
    <t>5.3 Construction of chlorine station</t>
  </si>
  <si>
    <t xml:space="preserve">5.4 Decrease of water loses in the existing network by reconstruction of existing network in the central area as well as decreasing of pressure </t>
  </si>
  <si>
    <t>Financial analysis - Company</t>
  </si>
  <si>
    <t>2013
EUR</t>
  </si>
  <si>
    <t>3.03 (b)   DSCR / @ 1.3 &lt;</t>
  </si>
  <si>
    <t>3.03 (c)  Revenue / Collected / @ &gt;0.95</t>
  </si>
  <si>
    <t>3.03 (a)  Current Ratio / @ 1.1 &lt;</t>
  </si>
  <si>
    <t>SGA</t>
  </si>
  <si>
    <t>Employees</t>
  </si>
  <si>
    <t>Other costs</t>
  </si>
  <si>
    <t>Collected receivables during year</t>
  </si>
  <si>
    <t>Collected receivables per TB</t>
  </si>
  <si>
    <t xml:space="preserve">  Interest received</t>
  </si>
  <si>
    <t>Accelerate the accounting analysis and provide Financial loan covenants reports to EBRD / Suggest Komunalno to employ person responsible for financial reporting to EBRD</t>
  </si>
  <si>
    <t>2014            EUR</t>
  </si>
  <si>
    <t>1H 2015              EUR</t>
  </si>
  <si>
    <t>3.03 (d) Receivables /@ 0.1 &gt;</t>
  </si>
  <si>
    <t>Aggregate amount of receivables not paid for more than 180 days</t>
  </si>
  <si>
    <t>2014         EUR</t>
  </si>
  <si>
    <r>
      <rPr>
        <b/>
        <sz val="12"/>
        <color theme="1"/>
        <rFont val="Calibri"/>
        <family val="2"/>
        <charset val="238"/>
        <scheme val="minor"/>
      </rPr>
      <t>Capljina Water Supply System - Project Implementation Support</t>
    </r>
    <r>
      <rPr>
        <sz val="10"/>
        <color theme="1"/>
        <rFont val="Calibri"/>
        <family val="2"/>
        <charset val="238"/>
        <scheme val="minor"/>
      </rPr>
      <t xml:space="preserve">
</t>
    </r>
    <r>
      <rPr>
        <b/>
        <sz val="12"/>
        <color theme="1"/>
        <rFont val="Calibri"/>
        <family val="2"/>
        <charset val="238"/>
        <scheme val="minor"/>
      </rPr>
      <t>DISBURSEMENT</t>
    </r>
  </si>
  <si>
    <t>Financial covenants submitted to EBRD on 23 April 2014</t>
  </si>
  <si>
    <t>Capljina Water Supply System - Project Implementation Support
PROJECT IMPLEMENTATION PLAN*</t>
  </si>
  <si>
    <t xml:space="preserve">1H 2015             </t>
  </si>
  <si>
    <t>30.09.2014.</t>
  </si>
  <si>
    <t>T3</t>
  </si>
  <si>
    <t>Capljina Water Supply- Project Implementation</t>
  </si>
  <si>
    <t>C24731/CZDT-2012-02-02/a1</t>
  </si>
  <si>
    <t>Date:</t>
  </si>
  <si>
    <t>PIU Capljina</t>
  </si>
  <si>
    <t xml:space="preserve">Scope of the  tenders  3 and 5 is not confirmed  entirely – design or detailed specification  is not ready </t>
  </si>
  <si>
    <t>Sep-14</t>
  </si>
  <si>
    <t>Ms. Alić Cvitanović and Ms. Vidić from JKP became members of PIU                                                                                                                                                                                          Decision is available here: https://www.dropbox.com/s/zgsawqcc1nutbe7/CAP_Decision%20on%20the%20Composition%20of%20PIU.pdf</t>
  </si>
  <si>
    <t>31.03.2014.</t>
  </si>
  <si>
    <t>Feb-15</t>
  </si>
  <si>
    <t>Contracted Value/Revised value</t>
  </si>
  <si>
    <t>Oct-15</t>
  </si>
  <si>
    <t>Pumping station Bjelave</t>
  </si>
  <si>
    <r>
      <t>1</t>
    </r>
    <r>
      <rPr>
        <b/>
        <vertAlign val="superscript"/>
        <sz val="8"/>
        <color indexed="8"/>
        <rFont val="Tahoma"/>
        <family val="2"/>
        <charset val="238"/>
      </rPr>
      <t>(1)</t>
    </r>
  </si>
  <si>
    <r>
      <t>2</t>
    </r>
    <r>
      <rPr>
        <b/>
        <vertAlign val="superscript"/>
        <sz val="9"/>
        <color indexed="8"/>
        <rFont val="Tahoma"/>
        <family val="2"/>
        <charset val="238"/>
      </rPr>
      <t>(2)</t>
    </r>
  </si>
  <si>
    <r>
      <t>3</t>
    </r>
    <r>
      <rPr>
        <b/>
        <vertAlign val="superscript"/>
        <sz val="9"/>
        <color indexed="8"/>
        <rFont val="Tahoma"/>
        <family val="2"/>
        <charset val="238"/>
      </rPr>
      <t>(3)</t>
    </r>
  </si>
  <si>
    <r>
      <t xml:space="preserve">Construction of </t>
    </r>
    <r>
      <rPr>
        <b/>
        <sz val="9"/>
        <rFont val="Tahoma"/>
        <family val="2"/>
        <charset val="238"/>
      </rPr>
      <t>Backbone pipelines</t>
    </r>
  </si>
  <si>
    <t>1.1 - LOT 1 (Dubrave area)</t>
  </si>
  <si>
    <t>1.2 - LOT 2 (Trebizat, Prcavci, Zvirovici)</t>
  </si>
  <si>
    <r>
      <t xml:space="preserve">Construction of </t>
    </r>
    <r>
      <rPr>
        <b/>
        <sz val="9"/>
        <color indexed="8"/>
        <rFont val="Tahoma"/>
        <family val="2"/>
        <charset val="238"/>
      </rPr>
      <t xml:space="preserve">Pumping stations and water tanks </t>
    </r>
  </si>
  <si>
    <t>2.1 - LOT 1 (Dubrave area)</t>
  </si>
  <si>
    <t>2.2 - LOT 2 (Trebizat, Prcavci, Zvirovici and water tank Centar area)</t>
  </si>
  <si>
    <r>
      <t>1710</t>
    </r>
    <r>
      <rPr>
        <vertAlign val="superscript"/>
        <sz val="9"/>
        <color indexed="8"/>
        <rFont val="Tahoma"/>
        <family val="2"/>
        <charset val="238"/>
      </rPr>
      <t>(1.1.)</t>
    </r>
  </si>
  <si>
    <r>
      <t xml:space="preserve">Construction of </t>
    </r>
    <r>
      <rPr>
        <b/>
        <sz val="9"/>
        <color indexed="8"/>
        <rFont val="Tahoma"/>
        <family val="2"/>
        <charset val="238"/>
      </rPr>
      <t>Distribution network</t>
    </r>
    <r>
      <rPr>
        <sz val="9"/>
        <color indexed="8"/>
        <rFont val="Tahoma"/>
        <family val="2"/>
        <charset val="238"/>
      </rPr>
      <t xml:space="preserve"> for </t>
    </r>
  </si>
  <si>
    <t>3.1 –LOT 1 Dubrave area  (cca 20km Gradnina and Bat)</t>
  </si>
  <si>
    <t>3.2. -LOT 2 Dubrave area (cca 20km; Križ and Pijano Brdo))</t>
  </si>
  <si>
    <t>3.3 – LOT 3 (Trebizat, Prcavci, Zvirovici) (20 km)</t>
  </si>
  <si>
    <t xml:space="preserve">Procurement of water meter; water and sewerage material </t>
  </si>
  <si>
    <t>4.1. -LOT 1:Water meter</t>
  </si>
  <si>
    <t>4.1. -LOT 2:Water and sewerage material</t>
  </si>
  <si>
    <t xml:space="preserve">Pumping station Bjelave </t>
  </si>
  <si>
    <t>Tehnical Assistance</t>
  </si>
  <si>
    <t>Contract Supervision for works,
 under No.1 – No.5</t>
  </si>
  <si>
    <t>Leak repair and monitoring of the existing system and improving the quality and realiability of the water supply.</t>
  </si>
  <si>
    <t>Front End Fee</t>
  </si>
  <si>
    <t>Feb-13</t>
  </si>
  <si>
    <t>Dec-13</t>
  </si>
  <si>
    <t>Dec-15</t>
  </si>
  <si>
    <t>Jul-13</t>
  </si>
  <si>
    <t>Jan-14</t>
  </si>
  <si>
    <t>Fe-16</t>
  </si>
  <si>
    <t>May-15</t>
  </si>
  <si>
    <t>Marc-15</t>
  </si>
  <si>
    <t>July-15</t>
  </si>
  <si>
    <t>Mar-16</t>
  </si>
  <si>
    <t>Consul.</t>
  </si>
  <si>
    <t>Apr-13</t>
  </si>
  <si>
    <r>
      <t xml:space="preserve">(4) </t>
    </r>
    <r>
      <rPr>
        <sz val="10"/>
        <rFont val="Tahoma"/>
        <family val="2"/>
        <charset val="238"/>
      </rPr>
      <t>Amount without VAT</t>
    </r>
  </si>
  <si>
    <r>
      <rPr>
        <b/>
        <sz val="10"/>
        <rFont val="Tahoma"/>
        <family val="2"/>
        <charset val="238"/>
      </rPr>
      <t>(5)</t>
    </r>
    <r>
      <rPr>
        <b/>
        <vertAlign val="superscript"/>
        <sz val="10"/>
        <rFont val="Tahoma"/>
        <family val="2"/>
        <charset val="238"/>
      </rPr>
      <t xml:space="preserve"> </t>
    </r>
    <r>
      <rPr>
        <sz val="8"/>
        <rFont val="Tahoma"/>
        <family val="2"/>
        <charset val="238"/>
      </rPr>
      <t xml:space="preserve">Pumping station Bjelave (involvement of new water well in the existing water supply system; rehabilitation of the central pumping station Bjelave - electrical part, etc);  </t>
    </r>
    <r>
      <rPr>
        <b/>
        <sz val="8"/>
        <rFont val="Tahoma"/>
        <family val="2"/>
        <charset val="238"/>
      </rPr>
      <t xml:space="preserve">    </t>
    </r>
    <r>
      <rPr>
        <sz val="10"/>
        <rFont val="Tahoma"/>
        <family val="2"/>
        <charset val="238"/>
      </rPr>
      <t xml:space="preserve">                                                                                                                     </t>
    </r>
    <r>
      <rPr>
        <sz val="8"/>
        <rFont val="Tahoma"/>
        <family val="2"/>
        <charset val="238"/>
      </rPr>
      <t xml:space="preserve">  </t>
    </r>
    <r>
      <rPr>
        <b/>
        <sz val="8"/>
        <rFont val="Tahoma"/>
        <family val="2"/>
        <charset val="238"/>
      </rPr>
      <t/>
    </r>
  </si>
  <si>
    <r>
      <rPr>
        <b/>
        <sz val="8"/>
        <color indexed="8"/>
        <rFont val="Tahoma"/>
        <family val="2"/>
        <charset val="238"/>
      </rPr>
      <t xml:space="preserve"> (7)</t>
    </r>
    <r>
      <rPr>
        <sz val="8"/>
        <color indexed="8"/>
        <rFont val="Tahoma"/>
        <family val="2"/>
        <charset val="238"/>
      </rPr>
      <t xml:space="preserve"> Leak repair and monitoring cover reduction of losses in the existing system (detection of leak, repair of detected leaks, measurement of the flow rate and pressure in zones, etc).  </t>
    </r>
  </si>
  <si>
    <r>
      <t>1030</t>
    </r>
    <r>
      <rPr>
        <vertAlign val="superscript"/>
        <sz val="9"/>
        <color indexed="8"/>
        <rFont val="Tahoma"/>
        <family val="2"/>
        <charset val="238"/>
      </rPr>
      <t>(1.2)</t>
    </r>
  </si>
  <si>
    <t>EC            (Grant)</t>
  </si>
  <si>
    <t>T6-tech. Assis</t>
  </si>
  <si>
    <t>T7</t>
  </si>
  <si>
    <t>5.03.2015.</t>
  </si>
  <si>
    <t xml:space="preserve">Construction of Distribution network for
3.1 -LOT 1 Dubrave area(cca 20km Gradina and Bat)
3.2-LOT 2 Dubrave area (cca 20 km Kriz and Pijano brdo)
3.3-LOT 3 Trebizat,Prcavci,Zvirovici (cca 20 km)
</t>
  </si>
  <si>
    <t>Leak repair and monitoring of the existing system and improving the quality and reliability of the water supply.</t>
  </si>
  <si>
    <t>Procurement of water meter;water and sewerage material</t>
  </si>
  <si>
    <r>
      <rPr>
        <b/>
        <sz val="10"/>
        <rFont val="Tahoma"/>
        <family val="2"/>
        <charset val="238"/>
      </rPr>
      <t>(1)</t>
    </r>
    <r>
      <rPr>
        <sz val="10"/>
        <rFont val="Tahoma"/>
        <family val="2"/>
        <charset val="238"/>
      </rPr>
      <t xml:space="preserve"> Contract(s) and approved Amendment(s): amount without VAT</t>
    </r>
    <r>
      <rPr>
        <sz val="8"/>
        <rFont val="Tahoma"/>
        <family val="2"/>
        <charset val="238"/>
      </rPr>
      <t>.</t>
    </r>
  </si>
  <si>
    <r>
      <rPr>
        <b/>
        <sz val="10"/>
        <rFont val="Tahoma"/>
        <family val="2"/>
        <charset val="238"/>
      </rPr>
      <t xml:space="preserve">(2) </t>
    </r>
    <r>
      <rPr>
        <sz val="10"/>
        <rFont val="Tahoma"/>
        <family val="2"/>
        <charset val="238"/>
      </rPr>
      <t>Contract(s) and approved Amendment(s): amount without VAT</t>
    </r>
    <r>
      <rPr>
        <sz val="8"/>
        <rFont val="Tahoma"/>
        <family val="2"/>
        <charset val="238"/>
      </rPr>
      <t xml:space="preserve">. </t>
    </r>
  </si>
  <si>
    <r>
      <rPr>
        <b/>
        <sz val="10"/>
        <rFont val="Tahoma"/>
        <family val="2"/>
        <charset val="238"/>
      </rPr>
      <t>(3)</t>
    </r>
    <r>
      <rPr>
        <sz val="9"/>
        <rFont val="Tahoma"/>
        <family val="2"/>
        <charset val="238"/>
      </rPr>
      <t xml:space="preserve"> The contract(s) were signed.</t>
    </r>
  </si>
  <si>
    <t>2015                     EUR</t>
  </si>
  <si>
    <t>1H 2015</t>
  </si>
  <si>
    <t>Apr-16</t>
  </si>
  <si>
    <t>12.4.2016.</t>
  </si>
  <si>
    <t>Jul-16</t>
  </si>
  <si>
    <t>Aug-16</t>
  </si>
  <si>
    <t>Capljina Water Supply System - Project Implementation Support
FINANCIAL ANALYSIS</t>
  </si>
  <si>
    <t>1H 2016</t>
  </si>
  <si>
    <t xml:space="preserve">         Quartely Progress Report n°2: Q2/2016</t>
  </si>
  <si>
    <t>11.08.2016.</t>
  </si>
  <si>
    <t>Mar-17</t>
  </si>
  <si>
    <t>Jun-16</t>
  </si>
  <si>
    <t>Dec-16</t>
  </si>
  <si>
    <r>
      <t>1585</t>
    </r>
    <r>
      <rPr>
        <vertAlign val="superscript"/>
        <sz val="9"/>
        <color indexed="8"/>
        <rFont val="Tahoma"/>
        <family val="2"/>
        <charset val="238"/>
      </rPr>
      <t>(2.1)</t>
    </r>
  </si>
  <si>
    <r>
      <t>1104</t>
    </r>
    <r>
      <rPr>
        <vertAlign val="superscript"/>
        <sz val="9"/>
        <color indexed="8"/>
        <rFont val="Tahoma"/>
        <family val="2"/>
        <charset val="238"/>
      </rPr>
      <t>(2.2)</t>
    </r>
  </si>
  <si>
    <t>Feb-17</t>
  </si>
  <si>
    <t>Apr-17</t>
  </si>
  <si>
    <t>May-17</t>
  </si>
  <si>
    <t xml:space="preserve">         Quartely Progress Report n°4: Q4/2016</t>
  </si>
  <si>
    <t>13.03.2017.</t>
  </si>
</sst>
</file>

<file path=xl/styles.xml><?xml version="1.0" encoding="utf-8"?>
<styleSheet xmlns="http://schemas.openxmlformats.org/spreadsheetml/2006/main">
  <numFmts count="14">
    <numFmt numFmtId="164" formatCode="_-* #,##0.00\ _€_-;\-* #,##0.00\ _€_-;_-* &quot;-&quot;??\ _€_-;_-@_-"/>
    <numFmt numFmtId="165" formatCode="[$-409]mmm\-yy;@"/>
    <numFmt numFmtId="166" formatCode="[$-41B]mmm\-yy;@"/>
    <numFmt numFmtId="167" formatCode="_-* #,##0\ [$€-41B]_-;\-* #,##0\ [$€-41B]_-;_-* &quot;-&quot;??\ [$€-41B]_-;_-@_-"/>
    <numFmt numFmtId="168" formatCode="mmmm/yy"/>
    <numFmt numFmtId="169" formatCode="0.0"/>
    <numFmt numFmtId="170" formatCode="0.0%"/>
    <numFmt numFmtId="171" formatCode="#,##0.0,,"/>
    <numFmt numFmtId="172" formatCode="#,##0.0"/>
    <numFmt numFmtId="173" formatCode="0_ ;[Red]\-0\ "/>
    <numFmt numFmtId="174" formatCode="#,##0\ &quot;€&quot;"/>
    <numFmt numFmtId="175" formatCode="_-[$€]\ * #,##0.00_-;\-[$€]\ * #,##0.00_-;_-[$€]\ * &quot;-&quot;??_-;_-@_-"/>
    <numFmt numFmtId="176" formatCode="_-* #,##0.00\ [$€-41B]_-;\-* #,##0.00\ [$€-41B]_-;_-* &quot;-&quot;??\ [$€-41B]_-;_-@_-"/>
    <numFmt numFmtId="177" formatCode="#,##0\ ;\-#,##0\ "/>
  </numFmts>
  <fonts count="96">
    <font>
      <sz val="11"/>
      <color theme="1"/>
      <name val="Calibri"/>
      <family val="2"/>
      <charset val="238"/>
      <scheme val="minor"/>
    </font>
    <font>
      <sz val="10"/>
      <color theme="1"/>
      <name val="Calibri"/>
      <family val="2"/>
      <charset val="238"/>
      <scheme val="minor"/>
    </font>
    <font>
      <b/>
      <sz val="11"/>
      <color theme="1"/>
      <name val="Calibri"/>
      <family val="2"/>
      <charset val="238"/>
      <scheme val="minor"/>
    </font>
    <font>
      <i/>
      <sz val="11"/>
      <color theme="1"/>
      <name val="Calibri"/>
      <family val="2"/>
      <charset val="238"/>
      <scheme val="minor"/>
    </font>
    <font>
      <sz val="11"/>
      <color theme="1"/>
      <name val="Calibri"/>
      <family val="2"/>
      <charset val="238"/>
      <scheme val="minor"/>
    </font>
    <font>
      <b/>
      <sz val="8"/>
      <name val="Calibri"/>
      <family val="2"/>
      <charset val="238"/>
      <scheme val="minor"/>
    </font>
    <font>
      <sz val="10"/>
      <name val="Arial"/>
      <family val="2"/>
      <charset val="238"/>
    </font>
    <font>
      <sz val="8"/>
      <color theme="1"/>
      <name val="Calibri"/>
      <family val="2"/>
      <charset val="238"/>
      <scheme val="minor"/>
    </font>
    <font>
      <sz val="8"/>
      <name val="Calibri"/>
      <family val="2"/>
      <charset val="238"/>
      <scheme val="minor"/>
    </font>
    <font>
      <sz val="8"/>
      <color rgb="FFFF0000"/>
      <name val="Calibri"/>
      <family val="2"/>
      <charset val="238"/>
      <scheme val="minor"/>
    </font>
    <font>
      <b/>
      <sz val="9"/>
      <color theme="0"/>
      <name val="Calibri"/>
      <family val="2"/>
      <charset val="238"/>
      <scheme val="minor"/>
    </font>
    <font>
      <sz val="9"/>
      <color theme="1"/>
      <name val="Calibri"/>
      <family val="2"/>
      <charset val="238"/>
      <scheme val="minor"/>
    </font>
    <font>
      <sz val="9"/>
      <name val="Calibri"/>
      <family val="2"/>
      <charset val="238"/>
      <scheme val="minor"/>
    </font>
    <font>
      <sz val="12"/>
      <name val="Times New Roman"/>
      <family val="1"/>
      <charset val="238"/>
    </font>
    <font>
      <sz val="9"/>
      <color rgb="FF000000"/>
      <name val="Calibri"/>
      <family val="2"/>
      <charset val="238"/>
    </font>
    <font>
      <sz val="9"/>
      <name val="Arial"/>
      <family val="2"/>
      <charset val="238"/>
    </font>
    <font>
      <b/>
      <sz val="9"/>
      <color theme="1"/>
      <name val="Calibri"/>
      <family val="2"/>
      <charset val="238"/>
      <scheme val="minor"/>
    </font>
    <font>
      <b/>
      <sz val="9"/>
      <name val="Calibri"/>
      <family val="2"/>
      <charset val="238"/>
    </font>
    <font>
      <b/>
      <sz val="9"/>
      <color theme="1"/>
      <name val="Calibri"/>
      <family val="2"/>
      <charset val="238"/>
    </font>
    <font>
      <b/>
      <sz val="9"/>
      <color theme="0"/>
      <name val="Calibri"/>
      <family val="2"/>
      <charset val="238"/>
    </font>
    <font>
      <sz val="9"/>
      <color theme="1"/>
      <name val="Calibri"/>
      <family val="2"/>
      <charset val="238"/>
    </font>
    <font>
      <i/>
      <sz val="8"/>
      <name val="Calibri"/>
      <family val="2"/>
      <charset val="238"/>
      <scheme val="minor"/>
    </font>
    <font>
      <b/>
      <sz val="8"/>
      <color rgb="FF000000"/>
      <name val="Calibri"/>
      <family val="2"/>
      <charset val="238"/>
      <scheme val="minor"/>
    </font>
    <font>
      <sz val="8"/>
      <color rgb="FF000000"/>
      <name val="Calibri"/>
      <family val="2"/>
      <charset val="238"/>
      <scheme val="minor"/>
    </font>
    <font>
      <b/>
      <sz val="9"/>
      <color rgb="FF000000"/>
      <name val="Calibri"/>
      <family val="2"/>
      <charset val="238"/>
      <scheme val="minor"/>
    </font>
    <font>
      <b/>
      <sz val="8"/>
      <color rgb="FFFFFFFF"/>
      <name val="Calibri"/>
      <family val="2"/>
      <charset val="238"/>
      <scheme val="minor"/>
    </font>
    <font>
      <b/>
      <sz val="8"/>
      <color rgb="FFFF0000"/>
      <name val="Calibri"/>
      <family val="2"/>
      <charset val="238"/>
      <scheme val="minor"/>
    </font>
    <font>
      <b/>
      <sz val="11"/>
      <color rgb="FF000000"/>
      <name val="Calibri"/>
      <family val="2"/>
      <charset val="238"/>
      <scheme val="minor"/>
    </font>
    <font>
      <sz val="11"/>
      <color theme="1"/>
      <name val="Calibri"/>
      <family val="2"/>
      <charset val="238"/>
    </font>
    <font>
      <u/>
      <sz val="11"/>
      <color rgb="FF0000FF"/>
      <name val="Calibri"/>
      <family val="2"/>
      <charset val="238"/>
    </font>
    <font>
      <u/>
      <sz val="11"/>
      <color theme="10"/>
      <name val="Calibri"/>
      <family val="2"/>
      <charset val="238"/>
      <scheme val="minor"/>
    </font>
    <font>
      <b/>
      <sz val="11"/>
      <color theme="1"/>
      <name val="Calibri"/>
      <family val="2"/>
      <charset val="238"/>
    </font>
    <font>
      <b/>
      <sz val="9"/>
      <color rgb="FFC00000"/>
      <name val="Calibri"/>
      <family val="2"/>
      <charset val="238"/>
      <scheme val="minor"/>
    </font>
    <font>
      <sz val="11"/>
      <color rgb="FF000000"/>
      <name val="Calibri"/>
      <family val="2"/>
      <charset val="238"/>
    </font>
    <font>
      <sz val="9"/>
      <color rgb="FFC00000"/>
      <name val="Calibri"/>
      <family val="2"/>
      <charset val="238"/>
    </font>
    <font>
      <sz val="11"/>
      <color theme="0"/>
      <name val="Calibri"/>
      <family val="2"/>
      <charset val="238"/>
      <scheme val="minor"/>
    </font>
    <font>
      <b/>
      <sz val="8"/>
      <color theme="1"/>
      <name val="Calibri"/>
      <family val="2"/>
      <charset val="238"/>
      <scheme val="minor"/>
    </font>
    <font>
      <b/>
      <sz val="12"/>
      <color theme="1"/>
      <name val="Calibri"/>
      <family val="2"/>
      <charset val="238"/>
      <scheme val="minor"/>
    </font>
    <font>
      <sz val="11"/>
      <color theme="1"/>
      <name val="Calibri"/>
      <family val="2"/>
      <scheme val="minor"/>
    </font>
    <font>
      <sz val="10"/>
      <name val="Arial"/>
      <family val="2"/>
    </font>
    <font>
      <sz val="11"/>
      <color indexed="8"/>
      <name val="Calibri"/>
      <family val="2"/>
    </font>
    <font>
      <sz val="11"/>
      <color theme="1"/>
      <name val="Calibri"/>
      <family val="2"/>
      <charset val="162"/>
      <scheme val="minor"/>
    </font>
    <font>
      <sz val="8"/>
      <color theme="0"/>
      <name val="Calibri"/>
      <family val="2"/>
      <charset val="238"/>
      <scheme val="minor"/>
    </font>
    <font>
      <sz val="11"/>
      <color rgb="FFC00000"/>
      <name val="Calibri"/>
      <family val="2"/>
      <charset val="238"/>
      <scheme val="minor"/>
    </font>
    <font>
      <b/>
      <sz val="10"/>
      <color theme="1"/>
      <name val="Calibri"/>
      <family val="2"/>
      <charset val="238"/>
      <scheme val="minor"/>
    </font>
    <font>
      <sz val="10"/>
      <color rgb="FF000000"/>
      <name val="Calibri"/>
      <family val="2"/>
      <charset val="238"/>
    </font>
    <font>
      <sz val="8"/>
      <name val="Arial"/>
      <family val="2"/>
      <charset val="238"/>
    </font>
    <font>
      <u/>
      <sz val="9"/>
      <color theme="10"/>
      <name val="Calibri"/>
      <family val="2"/>
      <charset val="238"/>
      <scheme val="minor"/>
    </font>
    <font>
      <b/>
      <sz val="18"/>
      <color theme="1"/>
      <name val="Calibri"/>
      <family val="2"/>
      <charset val="238"/>
      <scheme val="minor"/>
    </font>
    <font>
      <u/>
      <sz val="10"/>
      <color theme="10"/>
      <name val="Calibri"/>
      <family val="2"/>
      <charset val="238"/>
      <scheme val="minor"/>
    </font>
    <font>
      <i/>
      <sz val="10"/>
      <color theme="1"/>
      <name val="Calibri"/>
      <family val="2"/>
      <charset val="238"/>
      <scheme val="minor"/>
    </font>
    <font>
      <u/>
      <sz val="10"/>
      <name val="Calibri"/>
      <family val="2"/>
      <charset val="238"/>
      <scheme val="minor"/>
    </font>
    <font>
      <sz val="9"/>
      <color rgb="FFFF0000"/>
      <name val="Calibri"/>
      <family val="2"/>
      <charset val="238"/>
    </font>
    <font>
      <sz val="11"/>
      <name val="Calibri"/>
      <family val="2"/>
      <charset val="238"/>
      <scheme val="minor"/>
    </font>
    <font>
      <u/>
      <sz val="8"/>
      <color theme="10"/>
      <name val="Calibri"/>
      <family val="2"/>
      <charset val="238"/>
      <scheme val="minor"/>
    </font>
    <font>
      <u/>
      <sz val="11"/>
      <color theme="1"/>
      <name val="Calibri"/>
      <family val="2"/>
      <charset val="238"/>
      <scheme val="minor"/>
    </font>
    <font>
      <u/>
      <sz val="11"/>
      <name val="Calibri"/>
      <family val="2"/>
      <charset val="238"/>
      <scheme val="minor"/>
    </font>
    <font>
      <b/>
      <sz val="16"/>
      <color theme="1"/>
      <name val="Calibri"/>
      <family val="2"/>
      <charset val="238"/>
      <scheme val="minor"/>
    </font>
    <font>
      <sz val="11"/>
      <color rgb="FFFF0000"/>
      <name val="Calibri"/>
      <family val="2"/>
      <charset val="238"/>
      <scheme val="minor"/>
    </font>
    <font>
      <sz val="10"/>
      <name val="Times New Roman"/>
      <family val="1"/>
      <charset val="238"/>
    </font>
    <font>
      <sz val="10"/>
      <color theme="1"/>
      <name val="Times New Roman"/>
      <family val="1"/>
      <charset val="238"/>
    </font>
    <font>
      <sz val="10"/>
      <color indexed="8"/>
      <name val="Calibri"/>
      <family val="2"/>
      <charset val="238"/>
    </font>
    <font>
      <b/>
      <sz val="12"/>
      <color indexed="8"/>
      <name val="Calibri"/>
      <family val="2"/>
      <charset val="238"/>
    </font>
    <font>
      <sz val="8"/>
      <color indexed="8"/>
      <name val="Calibri"/>
      <family val="2"/>
      <charset val="238"/>
    </font>
    <font>
      <b/>
      <sz val="11"/>
      <color indexed="9"/>
      <name val="Calibri"/>
      <family val="2"/>
      <charset val="238"/>
    </font>
    <font>
      <b/>
      <sz val="8"/>
      <name val="Calibri"/>
      <family val="2"/>
      <charset val="238"/>
    </font>
    <font>
      <sz val="8"/>
      <name val="Calibri"/>
      <family val="2"/>
      <charset val="238"/>
    </font>
    <font>
      <sz val="11"/>
      <color indexed="8"/>
      <name val="Calibri"/>
      <family val="2"/>
      <charset val="238"/>
    </font>
    <font>
      <sz val="9"/>
      <color indexed="8"/>
      <name val="Calibri"/>
      <family val="2"/>
      <charset val="238"/>
    </font>
    <font>
      <sz val="8"/>
      <color indexed="10"/>
      <name val="Calibri"/>
      <family val="2"/>
      <charset val="238"/>
    </font>
    <font>
      <sz val="8"/>
      <color indexed="12"/>
      <name val="Calibri"/>
      <family val="2"/>
      <charset val="238"/>
    </font>
    <font>
      <b/>
      <sz val="9"/>
      <color indexed="8"/>
      <name val="Tahoma"/>
      <family val="2"/>
      <charset val="238"/>
    </font>
    <font>
      <b/>
      <vertAlign val="superscript"/>
      <sz val="8"/>
      <color indexed="8"/>
      <name val="Tahoma"/>
      <family val="2"/>
      <charset val="238"/>
    </font>
    <font>
      <b/>
      <vertAlign val="superscript"/>
      <sz val="9"/>
      <color indexed="8"/>
      <name val="Tahoma"/>
      <family val="2"/>
      <charset val="238"/>
    </font>
    <font>
      <sz val="9"/>
      <name val="Tahoma"/>
      <family val="2"/>
      <charset val="238"/>
    </font>
    <font>
      <b/>
      <sz val="9"/>
      <name val="Tahoma"/>
      <family val="2"/>
      <charset val="238"/>
    </font>
    <font>
      <sz val="9"/>
      <color indexed="8"/>
      <name val="Tahoma"/>
      <family val="2"/>
      <charset val="238"/>
    </font>
    <font>
      <vertAlign val="superscript"/>
      <sz val="9"/>
      <color indexed="8"/>
      <name val="Tahoma"/>
      <family val="2"/>
      <charset val="238"/>
    </font>
    <font>
      <sz val="10"/>
      <name val="Tahoma"/>
      <family val="2"/>
      <charset val="238"/>
    </font>
    <font>
      <b/>
      <sz val="10"/>
      <name val="Arial"/>
      <family val="2"/>
      <charset val="238"/>
    </font>
    <font>
      <sz val="11"/>
      <name val="Tahoma"/>
      <family val="2"/>
      <charset val="238"/>
    </font>
    <font>
      <b/>
      <sz val="11"/>
      <color rgb="FFFF0000"/>
      <name val="Tahoma"/>
      <family val="2"/>
      <charset val="238"/>
    </font>
    <font>
      <sz val="11"/>
      <color theme="1"/>
      <name val="Tahoma"/>
      <family val="2"/>
      <charset val="238"/>
    </font>
    <font>
      <b/>
      <sz val="11"/>
      <color theme="8" tint="-0.249977111117893"/>
      <name val="Tahoma"/>
      <family val="2"/>
      <charset val="238"/>
    </font>
    <font>
      <sz val="9"/>
      <color theme="8" tint="-0.249977111117893"/>
      <name val="Tahoma"/>
      <family val="2"/>
      <charset val="238"/>
    </font>
    <font>
      <sz val="8"/>
      <name val="Tahoma"/>
      <family val="2"/>
      <charset val="238"/>
    </font>
    <font>
      <b/>
      <sz val="10"/>
      <name val="Tahoma"/>
      <family val="2"/>
      <charset val="238"/>
    </font>
    <font>
      <b/>
      <vertAlign val="superscript"/>
      <sz val="10"/>
      <name val="Tahoma"/>
      <family val="2"/>
      <charset val="238"/>
    </font>
    <font>
      <b/>
      <sz val="8"/>
      <name val="Tahoma"/>
      <family val="2"/>
      <charset val="238"/>
    </font>
    <font>
      <sz val="8"/>
      <color indexed="8"/>
      <name val="Tahoma"/>
      <family val="2"/>
      <charset val="238"/>
    </font>
    <font>
      <b/>
      <sz val="8"/>
      <color indexed="8"/>
      <name val="Tahoma"/>
      <family val="2"/>
      <charset val="238"/>
    </font>
    <font>
      <sz val="11"/>
      <color theme="8" tint="-0.249977111117893"/>
      <name val="Calibri"/>
      <family val="2"/>
      <charset val="238"/>
      <scheme val="minor"/>
    </font>
    <font>
      <b/>
      <sz val="9"/>
      <color theme="8" tint="-0.249977111117893"/>
      <name val="Tahoma"/>
      <family val="2"/>
      <charset val="238"/>
    </font>
    <font>
      <b/>
      <sz val="11"/>
      <color theme="8" tint="-0.249977111117893"/>
      <name val="Calibri"/>
      <family val="2"/>
      <charset val="238"/>
      <scheme val="minor"/>
    </font>
    <font>
      <b/>
      <sz val="8"/>
      <color indexed="8"/>
      <name val="Calibri"/>
      <family val="2"/>
      <charset val="238"/>
    </font>
    <font>
      <sz val="8"/>
      <color indexed="81"/>
      <name val="Tahoma"/>
      <family val="2"/>
      <charset val="238"/>
    </font>
  </fonts>
  <fills count="3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3" tint="0.79998168889431442"/>
        <bgColor indexed="64"/>
      </patternFill>
    </fill>
    <fill>
      <patternFill patternType="solid">
        <fgColor rgb="FFD9D9D9"/>
        <bgColor rgb="FF000000"/>
      </patternFill>
    </fill>
    <fill>
      <patternFill patternType="solid">
        <fgColor rgb="FF3B4E87"/>
        <bgColor rgb="FF000000"/>
      </patternFill>
    </fill>
    <fill>
      <patternFill patternType="solid">
        <fgColor theme="1" tint="0.34998626667073579"/>
        <bgColor indexed="64"/>
      </patternFill>
    </fill>
    <fill>
      <patternFill patternType="solid">
        <fgColor theme="3" tint="0.59999389629810485"/>
        <bgColor indexed="64"/>
      </patternFill>
    </fill>
    <fill>
      <patternFill patternType="solid">
        <fgColor rgb="FF92D050"/>
        <bgColor indexed="64"/>
      </patternFill>
    </fill>
    <fill>
      <patternFill patternType="solid">
        <fgColor indexed="9"/>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F0F0F0"/>
        <bgColor rgb="FF000000"/>
      </patternFill>
    </fill>
    <fill>
      <patternFill patternType="solid">
        <fgColor theme="0" tint="-0.249977111117893"/>
        <bgColor rgb="FF000000"/>
      </patternFill>
    </fill>
    <fill>
      <patternFill patternType="solid">
        <fgColor theme="9" tint="0.39997558519241921"/>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0.14996795556505021"/>
        <bgColor indexed="64"/>
      </patternFill>
    </fill>
    <fill>
      <patternFill patternType="solid">
        <fgColor indexed="62"/>
        <bgColor indexed="57"/>
      </patternFill>
    </fill>
    <fill>
      <patternFill patternType="solid">
        <fgColor indexed="18"/>
        <bgColor indexed="32"/>
      </patternFill>
    </fill>
    <fill>
      <patternFill patternType="solid">
        <fgColor indexed="22"/>
        <bgColor indexed="45"/>
      </patternFill>
    </fill>
    <fill>
      <patternFill patternType="solid">
        <fgColor indexed="45"/>
        <bgColor indexed="22"/>
      </patternFill>
    </fill>
    <fill>
      <patternFill patternType="solid">
        <fgColor indexed="26"/>
        <bgColor indexed="43"/>
      </patternFill>
    </fill>
    <fill>
      <patternFill patternType="solid">
        <fgColor indexed="55"/>
        <bgColor indexed="23"/>
      </patternFill>
    </fill>
    <fill>
      <patternFill patternType="solid">
        <fgColor indexed="9"/>
        <bgColor indexed="42"/>
      </patternFill>
    </fill>
    <fill>
      <patternFill patternType="solid">
        <fgColor theme="0" tint="-0.249977111117893"/>
        <bgColor indexed="22"/>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ck">
        <color theme="3"/>
      </right>
      <top style="thin">
        <color indexed="64"/>
      </top>
      <bottom style="thin">
        <color indexed="64"/>
      </bottom>
      <diagonal/>
    </border>
    <border>
      <left style="thin">
        <color indexed="64"/>
      </left>
      <right style="thick">
        <color theme="3"/>
      </right>
      <top style="thin">
        <color indexed="64"/>
      </top>
      <bottom/>
      <diagonal/>
    </border>
    <border>
      <left style="thin">
        <color indexed="64"/>
      </left>
      <right style="thick">
        <color theme="3"/>
      </right>
      <top/>
      <bottom style="thin">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top style="thin">
        <color indexed="64"/>
      </top>
      <bottom style="thin">
        <color rgb="FFC0C0C0"/>
      </bottom>
      <diagonal/>
    </border>
    <border>
      <left style="thin">
        <color indexed="55"/>
      </left>
      <right style="thin">
        <color indexed="55"/>
      </right>
      <top/>
      <bottom style="thin">
        <color indexed="55"/>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ck">
        <color theme="3"/>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top/>
      <bottom style="thin">
        <color indexed="8"/>
      </bottom>
      <diagonal/>
    </border>
    <border>
      <left style="thin">
        <color indexed="8"/>
      </left>
      <right/>
      <top style="thin">
        <color indexed="8"/>
      </top>
      <bottom/>
      <diagonal/>
    </border>
    <border>
      <left/>
      <right style="thin">
        <color indexed="8"/>
      </right>
      <top/>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xf numFmtId="9" fontId="4" fillId="0" borderId="0" applyFont="0" applyFill="0" applyBorder="0" applyAlignment="0" applyProtection="0"/>
    <xf numFmtId="0" fontId="13" fillId="0" borderId="0"/>
    <xf numFmtId="0" fontId="6" fillId="0" borderId="0"/>
    <xf numFmtId="0" fontId="30" fillId="0" borderId="0" applyNumberFormat="0" applyFill="0" applyBorder="0" applyAlignment="0" applyProtection="0"/>
    <xf numFmtId="0" fontId="38" fillId="0" borderId="0"/>
    <xf numFmtId="9" fontId="40" fillId="0" borderId="0" applyFont="0" applyFill="0" applyBorder="0" applyAlignment="0" applyProtection="0"/>
    <xf numFmtId="0" fontId="39" fillId="0" borderId="0"/>
    <xf numFmtId="0" fontId="41" fillId="0" borderId="0"/>
    <xf numFmtId="0" fontId="6" fillId="0" borderId="0"/>
    <xf numFmtId="175" fontId="6" fillId="0" borderId="0"/>
    <xf numFmtId="164" fontId="67" fillId="0" borderId="0" applyFont="0" applyFill="0" applyBorder="0" applyAlignment="0" applyProtection="0"/>
    <xf numFmtId="9" fontId="67" fillId="0" borderId="0" applyFont="0" applyFill="0" applyBorder="0" applyAlignment="0" applyProtection="0"/>
    <xf numFmtId="0" fontId="6" fillId="0" borderId="0"/>
  </cellStyleXfs>
  <cellXfs count="839">
    <xf numFmtId="0" fontId="0" fillId="0" borderId="0" xfId="0"/>
    <xf numFmtId="0" fontId="3" fillId="0" borderId="0" xfId="0" applyFont="1"/>
    <xf numFmtId="0" fontId="2" fillId="0" borderId="0" xfId="0" applyFont="1"/>
    <xf numFmtId="0" fontId="0" fillId="0" borderId="1" xfId="0" applyBorder="1" applyAlignment="1">
      <alignment wrapText="1"/>
    </xf>
    <xf numFmtId="0" fontId="0" fillId="0" borderId="1" xfId="0" applyBorder="1"/>
    <xf numFmtId="0" fontId="0" fillId="0" borderId="3" xfId="0" applyBorder="1" applyAlignment="1">
      <alignment wrapText="1"/>
    </xf>
    <xf numFmtId="0" fontId="2" fillId="0" borderId="1" xfId="0" applyFont="1" applyBorder="1" applyAlignment="1">
      <alignment wrapText="1"/>
    </xf>
    <xf numFmtId="0" fontId="0" fillId="0" borderId="0" xfId="0" applyAlignment="1">
      <alignment wrapText="1"/>
    </xf>
    <xf numFmtId="0" fontId="0" fillId="0" borderId="1" xfId="0" applyFill="1" applyBorder="1" applyAlignment="1">
      <alignment wrapText="1"/>
    </xf>
    <xf numFmtId="0" fontId="0" fillId="0" borderId="0" xfId="0" applyFill="1" applyAlignment="1">
      <alignment wrapText="1"/>
    </xf>
    <xf numFmtId="0" fontId="0" fillId="0" borderId="0" xfId="0" applyFont="1"/>
    <xf numFmtId="0" fontId="11" fillId="0" borderId="0" xfId="0" applyFont="1"/>
    <xf numFmtId="0" fontId="7" fillId="0" borderId="0" xfId="0" applyFont="1"/>
    <xf numFmtId="0" fontId="8" fillId="0" borderId="15" xfId="0" applyFont="1" applyFill="1" applyBorder="1"/>
    <xf numFmtId="0" fontId="11" fillId="0" borderId="0" xfId="0" applyFont="1" applyBorder="1"/>
    <xf numFmtId="0" fontId="14" fillId="0" borderId="0" xfId="0" applyFont="1" applyBorder="1" applyAlignment="1">
      <alignment horizontal="center" vertical="center" wrapText="1" readingOrder="1"/>
    </xf>
    <xf numFmtId="0" fontId="12" fillId="0" borderId="0" xfId="0" applyFont="1" applyBorder="1" applyAlignment="1">
      <alignment horizontal="center" vertical="top" wrapText="1"/>
    </xf>
    <xf numFmtId="0" fontId="15" fillId="0" borderId="0" xfId="0" applyFont="1" applyBorder="1" applyAlignment="1">
      <alignment horizontal="center" vertical="top" wrapText="1"/>
    </xf>
    <xf numFmtId="0" fontId="15" fillId="0" borderId="0" xfId="0" applyFont="1" applyFill="1" applyBorder="1" applyAlignment="1">
      <alignment horizontal="center" vertical="top" wrapText="1"/>
    </xf>
    <xf numFmtId="0" fontId="16" fillId="12" borderId="0" xfId="0" applyFont="1" applyFill="1"/>
    <xf numFmtId="0" fontId="11" fillId="12" borderId="0" xfId="0" applyFont="1" applyFill="1"/>
    <xf numFmtId="0" fontId="16" fillId="0" borderId="0" xfId="0" applyFont="1" applyFill="1" applyBorder="1" applyAlignment="1">
      <alignment vertical="center"/>
    </xf>
    <xf numFmtId="165" fontId="17" fillId="0" borderId="0" xfId="0" applyNumberFormat="1" applyFont="1" applyFill="1" applyBorder="1" applyAlignment="1">
      <alignment vertical="center"/>
    </xf>
    <xf numFmtId="168" fontId="18" fillId="0" borderId="0" xfId="0" applyNumberFormat="1" applyFont="1" applyFill="1" applyBorder="1" applyAlignment="1">
      <alignment horizontal="center" vertical="center"/>
    </xf>
    <xf numFmtId="0" fontId="10" fillId="8" borderId="1" xfId="0" applyFont="1" applyFill="1" applyBorder="1" applyAlignment="1">
      <alignment vertical="center"/>
    </xf>
    <xf numFmtId="0" fontId="10" fillId="8" borderId="1" xfId="0" applyFont="1" applyFill="1" applyBorder="1" applyAlignment="1">
      <alignment horizontal="center" vertical="center" wrapText="1"/>
    </xf>
    <xf numFmtId="0" fontId="10" fillId="8" borderId="1" xfId="0" applyFont="1" applyFill="1" applyBorder="1" applyAlignment="1">
      <alignment horizontal="center" vertical="center"/>
    </xf>
    <xf numFmtId="0" fontId="16" fillId="0" borderId="1" xfId="0" applyFont="1" applyFill="1" applyBorder="1" applyAlignment="1">
      <alignment vertical="center"/>
    </xf>
    <xf numFmtId="165" fontId="19" fillId="8" borderId="1" xfId="0" applyNumberFormat="1" applyFont="1" applyFill="1" applyBorder="1" applyAlignment="1">
      <alignment vertical="center"/>
    </xf>
    <xf numFmtId="168" fontId="19" fillId="8" borderId="1" xfId="0" applyNumberFormat="1" applyFont="1" applyFill="1" applyBorder="1" applyAlignment="1">
      <alignment horizontal="center" vertical="center"/>
    </xf>
    <xf numFmtId="1" fontId="20" fillId="0" borderId="5" xfId="0" applyNumberFormat="1" applyFont="1" applyFill="1" applyBorder="1"/>
    <xf numFmtId="0" fontId="10" fillId="12" borderId="0" xfId="0" applyFont="1" applyFill="1"/>
    <xf numFmtId="167" fontId="10" fillId="8" borderId="10" xfId="0" applyNumberFormat="1" applyFont="1" applyFill="1" applyBorder="1"/>
    <xf numFmtId="0" fontId="10" fillId="8" borderId="14" xfId="0" applyFont="1" applyFill="1" applyBorder="1"/>
    <xf numFmtId="1" fontId="19" fillId="8" borderId="8" xfId="0" applyNumberFormat="1" applyFont="1" applyFill="1" applyBorder="1"/>
    <xf numFmtId="169" fontId="19" fillId="8" borderId="17" xfId="0" applyNumberFormat="1" applyFont="1" applyFill="1" applyBorder="1"/>
    <xf numFmtId="1" fontId="20" fillId="5" borderId="10" xfId="0" applyNumberFormat="1" applyFont="1" applyFill="1" applyBorder="1"/>
    <xf numFmtId="169" fontId="20" fillId="5" borderId="10" xfId="0" applyNumberFormat="1" applyFont="1" applyFill="1" applyBorder="1"/>
    <xf numFmtId="0" fontId="16" fillId="0" borderId="0" xfId="0" applyFont="1" applyBorder="1"/>
    <xf numFmtId="167" fontId="11" fillId="2" borderId="10" xfId="0" applyNumberFormat="1" applyFont="1" applyFill="1" applyBorder="1"/>
    <xf numFmtId="0" fontId="11" fillId="2" borderId="10" xfId="0" applyFont="1" applyFill="1" applyBorder="1"/>
    <xf numFmtId="0" fontId="11" fillId="12" borderId="0" xfId="0" applyFont="1" applyFill="1" applyAlignment="1">
      <alignment vertical="top"/>
    </xf>
    <xf numFmtId="167" fontId="16" fillId="3" borderId="1" xfId="0" applyNumberFormat="1" applyFont="1" applyFill="1" applyBorder="1" applyAlignment="1">
      <alignment horizontal="center" vertical="top" wrapText="1"/>
    </xf>
    <xf numFmtId="167" fontId="16" fillId="3" borderId="1" xfId="0" applyNumberFormat="1" applyFont="1" applyFill="1" applyBorder="1" applyAlignment="1">
      <alignment horizontal="center" vertical="top"/>
    </xf>
    <xf numFmtId="0" fontId="16" fillId="3" borderId="1" xfId="0" applyFont="1" applyFill="1" applyBorder="1" applyAlignment="1">
      <alignment vertical="top" wrapText="1"/>
    </xf>
    <xf numFmtId="0" fontId="16" fillId="3" borderId="1" xfId="0" applyFont="1" applyFill="1" applyBorder="1" applyAlignment="1">
      <alignment vertical="top"/>
    </xf>
    <xf numFmtId="0" fontId="16" fillId="3" borderId="6" xfId="0" applyFont="1" applyFill="1" applyBorder="1" applyAlignment="1">
      <alignment vertical="top"/>
    </xf>
    <xf numFmtId="1" fontId="20" fillId="3" borderId="11" xfId="0" applyNumberFormat="1" applyFont="1" applyFill="1" applyBorder="1" applyAlignment="1">
      <alignment vertical="top"/>
    </xf>
    <xf numFmtId="169" fontId="20" fillId="3" borderId="12" xfId="0" applyNumberFormat="1" applyFont="1" applyFill="1" applyBorder="1" applyAlignment="1">
      <alignment vertical="top"/>
    </xf>
    <xf numFmtId="0" fontId="11" fillId="0" borderId="0" xfId="0" applyFont="1" applyAlignment="1">
      <alignment vertical="top"/>
    </xf>
    <xf numFmtId="0" fontId="11" fillId="2" borderId="5" xfId="0" applyFont="1" applyFill="1" applyBorder="1"/>
    <xf numFmtId="0" fontId="11" fillId="2" borderId="5" xfId="0" applyFont="1" applyFill="1" applyBorder="1" applyAlignment="1">
      <alignment vertical="top"/>
    </xf>
    <xf numFmtId="167" fontId="11" fillId="2" borderId="5" xfId="0" applyNumberFormat="1" applyFont="1" applyFill="1" applyBorder="1" applyAlignment="1">
      <alignment vertical="top"/>
    </xf>
    <xf numFmtId="0" fontId="16" fillId="0" borderId="5" xfId="0" applyFont="1" applyBorder="1" applyAlignment="1">
      <alignment vertical="top"/>
    </xf>
    <xf numFmtId="1" fontId="20" fillId="0" borderId="5" xfId="0" applyNumberFormat="1" applyFont="1" applyFill="1" applyBorder="1" applyAlignment="1">
      <alignment vertical="top"/>
    </xf>
    <xf numFmtId="167" fontId="11" fillId="2" borderId="10" xfId="0" applyNumberFormat="1" applyFont="1" applyFill="1" applyBorder="1" applyAlignment="1">
      <alignment vertical="top"/>
    </xf>
    <xf numFmtId="0" fontId="11" fillId="2" borderId="10" xfId="0" applyFont="1" applyFill="1" applyBorder="1" applyAlignment="1">
      <alignment vertical="top"/>
    </xf>
    <xf numFmtId="0" fontId="16" fillId="12" borderId="0" xfId="0" applyFont="1" applyFill="1" applyBorder="1"/>
    <xf numFmtId="0" fontId="11" fillId="12" borderId="0" xfId="0" applyFont="1" applyFill="1" applyAlignment="1">
      <alignment vertical="center"/>
    </xf>
    <xf numFmtId="167" fontId="10" fillId="8" borderId="6" xfId="0" applyNumberFormat="1" applyFont="1" applyFill="1" applyBorder="1" applyAlignment="1">
      <alignment vertical="center"/>
    </xf>
    <xf numFmtId="0" fontId="11" fillId="0" borderId="0" xfId="0" applyFont="1" applyAlignment="1">
      <alignment vertical="center"/>
    </xf>
    <xf numFmtId="0" fontId="16" fillId="0" borderId="10" xfId="0" applyFont="1" applyBorder="1" applyAlignment="1">
      <alignment vertical="top"/>
    </xf>
    <xf numFmtId="0" fontId="8" fillId="0" borderId="0" xfId="0" applyFont="1" applyFill="1" applyBorder="1"/>
    <xf numFmtId="0" fontId="8" fillId="0" borderId="0" xfId="0" applyFont="1" applyFill="1" applyBorder="1" applyAlignment="1">
      <alignment horizontal="right"/>
    </xf>
    <xf numFmtId="0" fontId="22" fillId="6" borderId="5" xfId="0" applyFont="1" applyFill="1" applyBorder="1"/>
    <xf numFmtId="0" fontId="5" fillId="0" borderId="0" xfId="0" applyFont="1" applyFill="1" applyBorder="1"/>
    <xf numFmtId="0" fontId="21" fillId="0" borderId="0" xfId="0" applyFont="1" applyFill="1" applyBorder="1"/>
    <xf numFmtId="0" fontId="5" fillId="6" borderId="0" xfId="0" applyFont="1" applyFill="1" applyBorder="1"/>
    <xf numFmtId="0" fontId="8" fillId="0" borderId="1" xfId="0" applyFont="1" applyFill="1" applyBorder="1"/>
    <xf numFmtId="1" fontId="5" fillId="0" borderId="1" xfId="0" applyNumberFormat="1" applyFont="1" applyFill="1" applyBorder="1"/>
    <xf numFmtId="0" fontId="24" fillId="4" borderId="2" xfId="0" applyFont="1" applyFill="1" applyBorder="1" applyAlignment="1">
      <alignment horizontal="center" vertical="center" wrapText="1"/>
    </xf>
    <xf numFmtId="0" fontId="24" fillId="4" borderId="18"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24" fillId="4" borderId="20" xfId="0" applyFont="1" applyFill="1" applyBorder="1" applyAlignment="1">
      <alignment horizontal="center" vertical="center" wrapText="1"/>
    </xf>
    <xf numFmtId="165" fontId="0" fillId="0" borderId="5" xfId="0" applyNumberFormat="1" applyFont="1" applyFill="1" applyBorder="1" applyAlignment="1">
      <alignment horizontal="center" vertical="center"/>
    </xf>
    <xf numFmtId="166" fontId="0" fillId="0" borderId="1" xfId="0" applyNumberForma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23" xfId="0" applyBorder="1" applyAlignment="1">
      <alignment wrapText="1"/>
    </xf>
    <xf numFmtId="174" fontId="0" fillId="0" borderId="5" xfId="0" applyNumberFormat="1" applyBorder="1" applyAlignment="1">
      <alignment wrapText="1"/>
    </xf>
    <xf numFmtId="167" fontId="16" fillId="3" borderId="5" xfId="0" applyNumberFormat="1" applyFont="1" applyFill="1" applyBorder="1" applyAlignment="1">
      <alignment horizontal="center" vertical="top"/>
    </xf>
    <xf numFmtId="167" fontId="16" fillId="3" borderId="10" xfId="0" applyNumberFormat="1" applyFont="1" applyFill="1" applyBorder="1" applyAlignment="1">
      <alignment horizontal="center" vertical="top"/>
    </xf>
    <xf numFmtId="0" fontId="11" fillId="2" borderId="13" xfId="0" applyFont="1" applyFill="1" applyBorder="1" applyAlignment="1">
      <alignment horizontal="left" vertical="top"/>
    </xf>
    <xf numFmtId="0" fontId="11" fillId="2" borderId="4" xfId="0" applyFont="1" applyFill="1" applyBorder="1" applyAlignment="1">
      <alignment horizontal="left" vertical="top"/>
    </xf>
    <xf numFmtId="0" fontId="11" fillId="2" borderId="9" xfId="0" applyFont="1" applyFill="1" applyBorder="1" applyAlignment="1">
      <alignment horizontal="left" vertical="top"/>
    </xf>
    <xf numFmtId="0" fontId="11" fillId="2" borderId="14" xfId="0" applyFont="1" applyFill="1" applyBorder="1" applyAlignment="1">
      <alignment horizontal="left" vertical="top"/>
    </xf>
    <xf numFmtId="0" fontId="11" fillId="2" borderId="8" xfId="0" applyFont="1" applyFill="1" applyBorder="1" applyAlignment="1">
      <alignment horizontal="left" vertical="top"/>
    </xf>
    <xf numFmtId="0" fontId="11" fillId="2" borderId="17" xfId="0" applyFont="1" applyFill="1" applyBorder="1" applyAlignment="1">
      <alignment horizontal="left" vertical="top"/>
    </xf>
    <xf numFmtId="0" fontId="11" fillId="2" borderId="13" xfId="0" applyFont="1" applyFill="1" applyBorder="1" applyAlignment="1">
      <alignment vertical="top" wrapText="1"/>
    </xf>
    <xf numFmtId="0" fontId="11" fillId="2" borderId="4" xfId="0" applyFont="1" applyFill="1" applyBorder="1" applyAlignment="1">
      <alignment vertical="top" wrapText="1"/>
    </xf>
    <xf numFmtId="0" fontId="11" fillId="2" borderId="9" xfId="0" applyFont="1" applyFill="1" applyBorder="1" applyAlignment="1">
      <alignment vertical="top" wrapText="1"/>
    </xf>
    <xf numFmtId="0" fontId="11" fillId="2" borderId="14" xfId="0" applyFont="1" applyFill="1" applyBorder="1" applyAlignment="1">
      <alignment vertical="top" wrapText="1"/>
    </xf>
    <xf numFmtId="0" fontId="11" fillId="2" borderId="8" xfId="0" applyFont="1" applyFill="1" applyBorder="1" applyAlignment="1">
      <alignment vertical="top" wrapText="1"/>
    </xf>
    <xf numFmtId="0" fontId="11" fillId="2" borderId="17" xfId="0" applyFont="1" applyFill="1" applyBorder="1" applyAlignment="1">
      <alignment vertical="top" wrapText="1"/>
    </xf>
    <xf numFmtId="0" fontId="10" fillId="12" borderId="0" xfId="0" applyFont="1" applyFill="1" applyBorder="1" applyAlignment="1">
      <alignment horizontal="center"/>
    </xf>
    <xf numFmtId="0" fontId="29" fillId="0" borderId="1" xfId="0" applyFont="1" applyBorder="1" applyAlignment="1">
      <alignment vertical="center" wrapText="1"/>
    </xf>
    <xf numFmtId="0" fontId="32" fillId="0" borderId="10" xfId="0" applyFont="1" applyBorder="1" applyAlignment="1">
      <alignment vertical="top"/>
    </xf>
    <xf numFmtId="1" fontId="34" fillId="5" borderId="10" xfId="0" applyNumberFormat="1" applyFont="1" applyFill="1" applyBorder="1"/>
    <xf numFmtId="1" fontId="34" fillId="9" borderId="10" xfId="0" applyNumberFormat="1" applyFont="1" applyFill="1" applyBorder="1"/>
    <xf numFmtId="0" fontId="31" fillId="3" borderId="1" xfId="0" applyFont="1" applyFill="1" applyBorder="1" applyAlignment="1">
      <alignment horizontal="center" vertical="center" wrapText="1"/>
    </xf>
    <xf numFmtId="0" fontId="10" fillId="0" borderId="0" xfId="0" applyFont="1" applyFill="1"/>
    <xf numFmtId="0" fontId="10" fillId="0" borderId="0" xfId="0" applyFont="1" applyFill="1" applyBorder="1" applyAlignment="1">
      <alignment horizontal="center"/>
    </xf>
    <xf numFmtId="167" fontId="10" fillId="0" borderId="0" xfId="0" applyNumberFormat="1" applyFont="1" applyFill="1" applyBorder="1"/>
    <xf numFmtId="0" fontId="10" fillId="0" borderId="0" xfId="0" applyFont="1" applyFill="1" applyBorder="1"/>
    <xf numFmtId="1" fontId="19" fillId="0" borderId="0" xfId="0" applyNumberFormat="1" applyFont="1" applyFill="1" applyBorder="1"/>
    <xf numFmtId="169" fontId="19" fillId="0" borderId="0" xfId="0" applyNumberFormat="1" applyFont="1" applyFill="1" applyBorder="1"/>
    <xf numFmtId="0" fontId="0" fillId="0" borderId="0" xfId="0" applyAlignment="1">
      <alignment horizontal="center" vertical="center"/>
    </xf>
    <xf numFmtId="0" fontId="0" fillId="0" borderId="0" xfId="0" applyAlignment="1">
      <alignment horizontal="center" vertical="center" wrapText="1"/>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36" fillId="3" borderId="1" xfId="0" applyFont="1" applyFill="1" applyBorder="1" applyAlignment="1">
      <alignment horizontal="center" vertical="center" wrapText="1"/>
    </xf>
    <xf numFmtId="0" fontId="36" fillId="3" borderId="1" xfId="0" applyFont="1" applyFill="1" applyBorder="1" applyAlignment="1">
      <alignment horizontal="center" vertical="center"/>
    </xf>
    <xf numFmtId="0" fontId="0" fillId="0" borderId="0" xfId="0" applyAlignment="1">
      <alignment horizontal="left" vertical="center"/>
    </xf>
    <xf numFmtId="0" fontId="0" fillId="0" borderId="7" xfId="0" applyBorder="1" applyAlignment="1">
      <alignment vertical="center"/>
    </xf>
    <xf numFmtId="14" fontId="35" fillId="0" borderId="5" xfId="0" applyNumberFormat="1" applyFont="1" applyBorder="1" applyAlignment="1">
      <alignment vertical="center"/>
    </xf>
    <xf numFmtId="0" fontId="37" fillId="0" borderId="4" xfId="0" applyFont="1" applyBorder="1" applyAlignment="1">
      <alignment vertical="center" wrapText="1"/>
    </xf>
    <xf numFmtId="0" fontId="37" fillId="0" borderId="0" xfId="0" applyFont="1" applyBorder="1" applyAlignment="1">
      <alignment vertical="center" wrapText="1"/>
    </xf>
    <xf numFmtId="0" fontId="16" fillId="3" borderId="1" xfId="0" applyFont="1" applyFill="1" applyBorder="1" applyAlignment="1">
      <alignment horizontal="left" vertical="center"/>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1" fillId="0" borderId="1" xfId="0" applyFont="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24" fillId="4" borderId="6"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3" xfId="0" applyBorder="1"/>
    <xf numFmtId="0" fontId="0" fillId="0" borderId="4" xfId="0" applyBorder="1"/>
    <xf numFmtId="0" fontId="0" fillId="0" borderId="9" xfId="0" applyBorder="1"/>
    <xf numFmtId="0" fontId="0" fillId="0" borderId="15" xfId="0" applyBorder="1"/>
    <xf numFmtId="0" fontId="0" fillId="0" borderId="0" xfId="0" applyBorder="1"/>
    <xf numFmtId="0" fontId="0" fillId="0" borderId="16" xfId="0" applyBorder="1"/>
    <xf numFmtId="165" fontId="0" fillId="5" borderId="15" xfId="0" applyNumberFormat="1" applyFont="1" applyFill="1" applyBorder="1" applyAlignment="1">
      <alignment horizontal="center" vertical="center"/>
    </xf>
    <xf numFmtId="0" fontId="0" fillId="0" borderId="13" xfId="0" applyBorder="1" applyAlignment="1"/>
    <xf numFmtId="0" fontId="0" fillId="0" borderId="15" xfId="0" applyBorder="1" applyAlignment="1"/>
    <xf numFmtId="0" fontId="0" fillId="0" borderId="0" xfId="0" applyBorder="1" applyAlignment="1">
      <alignment horizontal="center" vertical="center" wrapText="1"/>
    </xf>
    <xf numFmtId="0" fontId="28" fillId="0" borderId="1" xfId="0" applyFont="1" applyBorder="1" applyAlignment="1">
      <alignment vertical="center" wrapText="1"/>
    </xf>
    <xf numFmtId="0" fontId="30" fillId="0" borderId="1" xfId="4" applyFont="1" applyBorder="1" applyAlignment="1">
      <alignment vertical="center" wrapText="1"/>
    </xf>
    <xf numFmtId="0" fontId="45" fillId="15" borderId="0" xfId="0" applyFont="1" applyFill="1" applyBorder="1"/>
    <xf numFmtId="0" fontId="46" fillId="15" borderId="0" xfId="10" applyNumberFormat="1" applyFont="1" applyFill="1" applyBorder="1" applyAlignment="1">
      <alignment vertical="center"/>
    </xf>
    <xf numFmtId="0" fontId="0" fillId="0" borderId="1" xfId="0" applyFont="1" applyBorder="1"/>
    <xf numFmtId="0" fontId="30" fillId="0" borderId="1" xfId="4" applyBorder="1"/>
    <xf numFmtId="0" fontId="28" fillId="0" borderId="1" xfId="0" applyFont="1" applyFill="1" applyBorder="1" applyAlignment="1">
      <alignment vertical="center" wrapText="1"/>
    </xf>
    <xf numFmtId="3" fontId="28" fillId="0" borderId="1" xfId="0" quotePrefix="1" applyNumberFormat="1" applyFont="1" applyBorder="1" applyAlignment="1">
      <alignment vertical="center" wrapText="1"/>
    </xf>
    <xf numFmtId="0" fontId="30" fillId="0" borderId="1" xfId="4" applyBorder="1" applyAlignment="1">
      <alignment vertical="center" wrapText="1"/>
    </xf>
    <xf numFmtId="0" fontId="1" fillId="2" borderId="0" xfId="0" applyFont="1" applyFill="1"/>
    <xf numFmtId="0" fontId="1" fillId="2" borderId="0" xfId="0" applyFont="1" applyFill="1" applyBorder="1"/>
    <xf numFmtId="0" fontId="46" fillId="11" borderId="0" xfId="10" applyNumberFormat="1" applyFont="1" applyFill="1" applyBorder="1" applyAlignment="1">
      <alignment vertical="center"/>
    </xf>
    <xf numFmtId="0" fontId="46" fillId="2" borderId="0" xfId="10" applyNumberFormat="1" applyFont="1" applyFill="1" applyBorder="1" applyAlignment="1">
      <alignment vertical="center"/>
    </xf>
    <xf numFmtId="14" fontId="8" fillId="2" borderId="0" xfId="10" quotePrefix="1" applyNumberFormat="1" applyFont="1" applyFill="1" applyBorder="1" applyAlignment="1">
      <alignment vertical="center"/>
    </xf>
    <xf numFmtId="0" fontId="8" fillId="2" borderId="0" xfId="10" applyNumberFormat="1" applyFont="1" applyFill="1" applyBorder="1" applyAlignment="1">
      <alignment vertical="center"/>
    </xf>
    <xf numFmtId="0" fontId="1" fillId="14" borderId="16" xfId="0" applyFont="1" applyFill="1" applyBorder="1"/>
    <xf numFmtId="0" fontId="1" fillId="14" borderId="0" xfId="0" applyFont="1" applyFill="1" applyBorder="1"/>
    <xf numFmtId="0" fontId="1" fillId="14" borderId="15" xfId="0" applyFont="1" applyFill="1" applyBorder="1"/>
    <xf numFmtId="0" fontId="1" fillId="16" borderId="16" xfId="0" applyFont="1" applyFill="1" applyBorder="1"/>
    <xf numFmtId="0" fontId="1" fillId="16" borderId="0" xfId="0" applyFont="1" applyFill="1" applyBorder="1"/>
    <xf numFmtId="0" fontId="47" fillId="16" borderId="28" xfId="4" applyFont="1" applyFill="1" applyBorder="1" applyAlignment="1">
      <alignment vertical="top"/>
    </xf>
    <xf numFmtId="0" fontId="11" fillId="16" borderId="15" xfId="0" applyFont="1" applyFill="1" applyBorder="1" applyAlignment="1">
      <alignment vertical="top"/>
    </xf>
    <xf numFmtId="0" fontId="1" fillId="14" borderId="27" xfId="0" applyFont="1" applyFill="1" applyBorder="1"/>
    <xf numFmtId="0" fontId="1" fillId="14" borderId="28" xfId="0" applyFont="1" applyFill="1" applyBorder="1"/>
    <xf numFmtId="0" fontId="1" fillId="14" borderId="29" xfId="0" applyFont="1" applyFill="1" applyBorder="1"/>
    <xf numFmtId="0" fontId="1" fillId="16" borderId="27" xfId="0" applyFont="1" applyFill="1" applyBorder="1"/>
    <xf numFmtId="0" fontId="1" fillId="16" borderId="28" xfId="0" applyFont="1" applyFill="1" applyBorder="1"/>
    <xf numFmtId="0" fontId="11" fillId="16" borderId="29" xfId="0" applyFont="1" applyFill="1" applyBorder="1" applyAlignment="1">
      <alignment vertical="top"/>
    </xf>
    <xf numFmtId="0" fontId="48" fillId="2" borderId="0" xfId="0" applyFont="1" applyFill="1" applyBorder="1" applyAlignment="1">
      <alignment horizontal="center"/>
    </xf>
    <xf numFmtId="0" fontId="49" fillId="16" borderId="0" xfId="4" applyFont="1" applyFill="1" applyBorder="1" applyAlignment="1">
      <alignment vertical="top"/>
    </xf>
    <xf numFmtId="0" fontId="1" fillId="16" borderId="15" xfId="0" applyFont="1" applyFill="1" applyBorder="1"/>
    <xf numFmtId="0" fontId="1" fillId="14" borderId="9" xfId="0" applyFont="1" applyFill="1" applyBorder="1"/>
    <xf numFmtId="0" fontId="1" fillId="14" borderId="4" xfId="0" applyFont="1" applyFill="1" applyBorder="1"/>
    <xf numFmtId="0" fontId="37" fillId="14" borderId="13" xfId="0" applyFont="1" applyFill="1" applyBorder="1"/>
    <xf numFmtId="0" fontId="1" fillId="16" borderId="9" xfId="0" applyFont="1" applyFill="1" applyBorder="1"/>
    <xf numFmtId="0" fontId="1" fillId="16" borderId="4" xfId="0" applyFont="1" applyFill="1" applyBorder="1"/>
    <xf numFmtId="0" fontId="37" fillId="16" borderId="13" xfId="0" applyFont="1" applyFill="1" applyBorder="1"/>
    <xf numFmtId="0" fontId="50" fillId="2" borderId="0" xfId="0" applyFont="1" applyFill="1"/>
    <xf numFmtId="0" fontId="1" fillId="2" borderId="13" xfId="0" applyFont="1" applyFill="1" applyBorder="1"/>
    <xf numFmtId="0" fontId="1" fillId="2" borderId="4" xfId="0" applyFont="1" applyFill="1" applyBorder="1"/>
    <xf numFmtId="0" fontId="1" fillId="2" borderId="9" xfId="0" applyFont="1" applyFill="1" applyBorder="1"/>
    <xf numFmtId="0" fontId="1" fillId="2" borderId="15" xfId="0" applyFont="1" applyFill="1" applyBorder="1"/>
    <xf numFmtId="0" fontId="1" fillId="2" borderId="16" xfId="0" applyFont="1" applyFill="1" applyBorder="1"/>
    <xf numFmtId="0" fontId="1" fillId="2" borderId="29" xfId="0" applyFont="1" applyFill="1" applyBorder="1"/>
    <xf numFmtId="0" fontId="1" fillId="2" borderId="28" xfId="0" applyFont="1" applyFill="1" applyBorder="1"/>
    <xf numFmtId="0" fontId="1" fillId="2" borderId="27" xfId="0" applyFont="1" applyFill="1" applyBorder="1"/>
    <xf numFmtId="0" fontId="7" fillId="0" borderId="1" xfId="0" applyFont="1" applyBorder="1" applyAlignment="1">
      <alignment horizontal="center" vertical="center"/>
    </xf>
    <xf numFmtId="0" fontId="51" fillId="16" borderId="0" xfId="4" applyFont="1" applyFill="1" applyBorder="1" applyAlignment="1">
      <alignment vertical="top"/>
    </xf>
    <xf numFmtId="0" fontId="51" fillId="16" borderId="0" xfId="0" applyFont="1" applyFill="1" applyBorder="1"/>
    <xf numFmtId="1" fontId="20" fillId="0" borderId="9" xfId="0" applyNumberFormat="1" applyFont="1" applyFill="1" applyBorder="1"/>
    <xf numFmtId="1" fontId="34" fillId="5" borderId="27" xfId="0" applyNumberFormat="1" applyFont="1" applyFill="1" applyBorder="1"/>
    <xf numFmtId="1" fontId="34" fillId="5" borderId="26" xfId="0" applyNumberFormat="1" applyFont="1" applyFill="1" applyBorder="1"/>
    <xf numFmtId="0" fontId="32" fillId="0" borderId="26" xfId="0" applyFont="1" applyBorder="1" applyAlignment="1">
      <alignment vertical="top"/>
    </xf>
    <xf numFmtId="1" fontId="20" fillId="5" borderId="26" xfId="0" applyNumberFormat="1" applyFont="1" applyFill="1" applyBorder="1"/>
    <xf numFmtId="1" fontId="52" fillId="5" borderId="10" xfId="0" applyNumberFormat="1" applyFont="1" applyFill="1" applyBorder="1"/>
    <xf numFmtId="0" fontId="7" fillId="0" borderId="1" xfId="0" applyFont="1" applyBorder="1" applyAlignment="1">
      <alignment horizontal="left" vertical="top" wrapText="1"/>
    </xf>
    <xf numFmtId="0" fontId="0" fillId="0" borderId="9" xfId="0" applyBorder="1" applyAlignment="1">
      <alignment horizontal="left" vertical="top"/>
    </xf>
    <xf numFmtId="0" fontId="0" fillId="0" borderId="16" xfId="0" applyBorder="1" applyAlignment="1">
      <alignment horizontal="left" vertical="top"/>
    </xf>
    <xf numFmtId="0" fontId="24" fillId="4" borderId="1" xfId="0" applyFont="1" applyFill="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1" xfId="0" applyFont="1" applyBorder="1" applyAlignment="1">
      <alignment vertical="center" wrapText="1"/>
    </xf>
    <xf numFmtId="0" fontId="53" fillId="0" borderId="1" xfId="0" applyFont="1" applyBorder="1" applyAlignment="1">
      <alignment vertical="center" wrapText="1"/>
    </xf>
    <xf numFmtId="0" fontId="0" fillId="0" borderId="1" xfId="0" applyFont="1" applyFill="1" applyBorder="1" applyAlignment="1">
      <alignment vertical="center" wrapText="1"/>
    </xf>
    <xf numFmtId="0" fontId="1" fillId="0" borderId="0" xfId="0" applyFont="1" applyBorder="1" applyAlignment="1">
      <alignment vertical="top" wrapText="1"/>
    </xf>
    <xf numFmtId="0" fontId="0" fillId="0" borderId="0" xfId="0" applyBorder="1" applyAlignment="1">
      <alignment vertical="top" wrapText="1"/>
    </xf>
    <xf numFmtId="0" fontId="25" fillId="7" borderId="13" xfId="0" applyFont="1" applyFill="1" applyBorder="1" applyAlignment="1">
      <alignment horizontal="left" vertical="center"/>
    </xf>
    <xf numFmtId="0" fontId="25" fillId="7" borderId="4" xfId="0" applyFont="1" applyFill="1" applyBorder="1" applyAlignment="1">
      <alignment vertical="center"/>
    </xf>
    <xf numFmtId="0" fontId="25" fillId="7" borderId="30" xfId="0" applyFont="1" applyFill="1" applyBorder="1" applyAlignment="1">
      <alignment horizontal="center" vertical="center" wrapText="1"/>
    </xf>
    <xf numFmtId="17" fontId="25" fillId="7" borderId="30" xfId="0" applyNumberFormat="1" applyFont="1" applyFill="1" applyBorder="1" applyAlignment="1">
      <alignment horizontal="center" vertical="center"/>
    </xf>
    <xf numFmtId="0" fontId="8" fillId="0" borderId="1" xfId="0" applyFont="1" applyFill="1" applyBorder="1" applyAlignment="1">
      <alignment horizontal="left"/>
    </xf>
    <xf numFmtId="0" fontId="23" fillId="18" borderId="4" xfId="0" applyFont="1" applyFill="1" applyBorder="1" applyAlignment="1">
      <alignment horizontal="center"/>
    </xf>
    <xf numFmtId="0" fontId="23" fillId="15" borderId="4" xfId="0" applyFont="1" applyFill="1" applyBorder="1" applyAlignment="1">
      <alignment horizontal="center"/>
    </xf>
    <xf numFmtId="0" fontId="5" fillId="6" borderId="7" xfId="0" applyFont="1" applyFill="1" applyBorder="1"/>
    <xf numFmtId="0" fontId="8" fillId="18" borderId="0" xfId="0" applyFont="1" applyFill="1" applyBorder="1" applyAlignment="1">
      <alignment horizontal="center"/>
    </xf>
    <xf numFmtId="0" fontId="22" fillId="6" borderId="7" xfId="0" applyFont="1" applyFill="1" applyBorder="1"/>
    <xf numFmtId="0" fontId="23" fillId="18" borderId="0" xfId="0" applyFont="1" applyFill="1" applyBorder="1" applyAlignment="1">
      <alignment horizontal="center"/>
    </xf>
    <xf numFmtId="0" fontId="21" fillId="19" borderId="15" xfId="0" applyFont="1" applyFill="1" applyBorder="1"/>
    <xf numFmtId="0" fontId="8" fillId="19" borderId="0" xfId="0" applyFont="1" applyFill="1" applyBorder="1"/>
    <xf numFmtId="0" fontId="8" fillId="19" borderId="16" xfId="0" applyFont="1" applyFill="1" applyBorder="1"/>
    <xf numFmtId="0" fontId="5" fillId="17" borderId="15" xfId="0" applyFont="1" applyFill="1" applyBorder="1" applyAlignment="1">
      <alignment horizontal="left"/>
    </xf>
    <xf numFmtId="0" fontId="7" fillId="17" borderId="0" xfId="0" applyFont="1" applyFill="1" applyBorder="1"/>
    <xf numFmtId="2" fontId="5" fillId="17" borderId="4" xfId="0" applyNumberFormat="1" applyFont="1" applyFill="1" applyBorder="1"/>
    <xf numFmtId="0" fontId="5" fillId="17" borderId="4" xfId="0" applyFont="1" applyFill="1" applyBorder="1"/>
    <xf numFmtId="0" fontId="8" fillId="17" borderId="29" xfId="0" applyFont="1" applyFill="1" applyBorder="1" applyAlignment="1">
      <alignment horizontal="left"/>
    </xf>
    <xf numFmtId="0" fontId="5" fillId="17" borderId="28" xfId="0" applyFont="1" applyFill="1" applyBorder="1" applyAlignment="1">
      <alignment horizontal="right"/>
    </xf>
    <xf numFmtId="0" fontId="7" fillId="17" borderId="28" xfId="0" applyFont="1" applyFill="1" applyBorder="1"/>
    <xf numFmtId="1" fontId="8" fillId="17" borderId="28" xfId="0" applyNumberFormat="1" applyFont="1" applyFill="1" applyBorder="1"/>
    <xf numFmtId="0" fontId="5" fillId="6" borderId="13" xfId="0" applyFont="1" applyFill="1" applyBorder="1"/>
    <xf numFmtId="0" fontId="8" fillId="6" borderId="4" xfId="0" applyFont="1" applyFill="1" applyBorder="1"/>
    <xf numFmtId="0" fontId="8" fillId="2" borderId="0" xfId="0" applyFont="1" applyFill="1" applyBorder="1"/>
    <xf numFmtId="0" fontId="8" fillId="0" borderId="16" xfId="0" applyFont="1" applyFill="1" applyBorder="1"/>
    <xf numFmtId="1" fontId="8" fillId="0" borderId="4" xfId="0" applyNumberFormat="1" applyFont="1" applyFill="1" applyBorder="1"/>
    <xf numFmtId="1" fontId="8" fillId="0" borderId="9" xfId="0" applyNumberFormat="1" applyFont="1" applyFill="1" applyBorder="1"/>
    <xf numFmtId="0" fontId="8" fillId="17" borderId="29" xfId="0" applyFont="1" applyFill="1" applyBorder="1"/>
    <xf numFmtId="0" fontId="8" fillId="17" borderId="28" xfId="0" applyFont="1" applyFill="1" applyBorder="1"/>
    <xf numFmtId="1" fontId="8" fillId="20" borderId="28" xfId="0" applyNumberFormat="1" applyFont="1" applyFill="1" applyBorder="1"/>
    <xf numFmtId="0" fontId="25" fillId="7" borderId="4" xfId="0" applyFont="1" applyFill="1" applyBorder="1" applyAlignment="1">
      <alignment horizontal="center" vertical="center" wrapText="1"/>
    </xf>
    <xf numFmtId="9" fontId="9" fillId="0" borderId="31" xfId="1" applyFont="1" applyFill="1" applyBorder="1"/>
    <xf numFmtId="9" fontId="8" fillId="0" borderId="31" xfId="1" applyFont="1" applyFill="1" applyBorder="1"/>
    <xf numFmtId="1" fontId="5" fillId="17" borderId="11" xfId="0" applyNumberFormat="1" applyFont="1" applyFill="1" applyBorder="1"/>
    <xf numFmtId="0" fontId="54" fillId="0" borderId="0" xfId="4" applyFont="1" applyBorder="1"/>
    <xf numFmtId="0" fontId="55" fillId="0" borderId="0" xfId="0" applyFont="1"/>
    <xf numFmtId="17" fontId="25" fillId="7" borderId="4" xfId="0" applyNumberFormat="1" applyFont="1" applyFill="1" applyBorder="1" applyAlignment="1">
      <alignment horizontal="center" vertical="center"/>
    </xf>
    <xf numFmtId="0" fontId="23" fillId="18" borderId="32" xfId="0" applyFont="1" applyFill="1" applyBorder="1" applyAlignment="1">
      <alignment horizontal="center"/>
    </xf>
    <xf numFmtId="17" fontId="25" fillId="7" borderId="11" xfId="0" applyNumberFormat="1" applyFont="1" applyFill="1" applyBorder="1" applyAlignment="1">
      <alignment horizontal="center" vertical="center"/>
    </xf>
    <xf numFmtId="1" fontId="8" fillId="17" borderId="32" xfId="0" applyNumberFormat="1" applyFont="1" applyFill="1" applyBorder="1"/>
    <xf numFmtId="0" fontId="7" fillId="0" borderId="0" xfId="0" applyFont="1" applyBorder="1"/>
    <xf numFmtId="1" fontId="5" fillId="0" borderId="34" xfId="0" applyNumberFormat="1" applyFont="1" applyFill="1" applyBorder="1"/>
    <xf numFmtId="17" fontId="25" fillId="7" borderId="12" xfId="0" applyNumberFormat="1" applyFont="1" applyFill="1" applyBorder="1" applyAlignment="1">
      <alignment horizontal="center" vertical="center"/>
    </xf>
    <xf numFmtId="0" fontId="7" fillId="0" borderId="16" xfId="0" applyFont="1" applyBorder="1"/>
    <xf numFmtId="1" fontId="8" fillId="20" borderId="32" xfId="0" applyNumberFormat="1" applyFont="1" applyFill="1" applyBorder="1"/>
    <xf numFmtId="1" fontId="8" fillId="20" borderId="33" xfId="0" applyNumberFormat="1" applyFont="1" applyFill="1" applyBorder="1"/>
    <xf numFmtId="0" fontId="30" fillId="0" borderId="1" xfId="4" applyFill="1" applyBorder="1" applyAlignment="1">
      <alignment vertical="center" wrapText="1"/>
    </xf>
    <xf numFmtId="0" fontId="0" fillId="0" borderId="5" xfId="0" applyFont="1" applyBorder="1" applyAlignment="1">
      <alignment vertical="center" wrapText="1"/>
    </xf>
    <xf numFmtId="0" fontId="28" fillId="0" borderId="5" xfId="0" applyFont="1" applyBorder="1" applyAlignment="1">
      <alignment vertical="center" wrapText="1"/>
    </xf>
    <xf numFmtId="0" fontId="30" fillId="0" borderId="5" xfId="4" applyFont="1" applyBorder="1" applyAlignment="1">
      <alignment vertical="center" wrapText="1"/>
    </xf>
    <xf numFmtId="0" fontId="53" fillId="0" borderId="34" xfId="0" applyFont="1" applyBorder="1" applyAlignment="1">
      <alignment vertical="center" wrapText="1"/>
    </xf>
    <xf numFmtId="0" fontId="28" fillId="0" borderId="34" xfId="0" applyFont="1" applyBorder="1" applyAlignment="1">
      <alignment vertical="center" wrapText="1"/>
    </xf>
    <xf numFmtId="0" fontId="30" fillId="0" borderId="34" xfId="4" applyBorder="1" applyAlignment="1">
      <alignment vertical="center" wrapText="1"/>
    </xf>
    <xf numFmtId="0" fontId="28" fillId="0" borderId="34" xfId="0" quotePrefix="1" applyFont="1" applyBorder="1" applyAlignment="1">
      <alignment vertical="center" wrapText="1"/>
    </xf>
    <xf numFmtId="0" fontId="33" fillId="0" borderId="1" xfId="0" applyFont="1" applyFill="1" applyBorder="1" applyAlignment="1">
      <alignment vertical="center" wrapText="1"/>
    </xf>
    <xf numFmtId="17" fontId="25" fillId="7" borderId="0" xfId="0" applyNumberFormat="1" applyFont="1" applyFill="1" applyBorder="1" applyAlignment="1">
      <alignment horizontal="center" vertical="center"/>
    </xf>
    <xf numFmtId="0" fontId="5" fillId="17" borderId="0" xfId="0" applyFont="1" applyFill="1" applyBorder="1"/>
    <xf numFmtId="1" fontId="8" fillId="17" borderId="0" xfId="0" applyNumberFormat="1" applyFont="1" applyFill="1" applyBorder="1"/>
    <xf numFmtId="0" fontId="0" fillId="12" borderId="1" xfId="0" applyFill="1" applyBorder="1" applyAlignment="1">
      <alignment vertical="center"/>
    </xf>
    <xf numFmtId="0" fontId="7" fillId="21" borderId="1" xfId="0" applyFont="1" applyFill="1" applyBorder="1" applyAlignment="1">
      <alignment horizontal="center" vertical="center"/>
    </xf>
    <xf numFmtId="0" fontId="42" fillId="22" borderId="1" xfId="0" applyFont="1" applyFill="1" applyBorder="1" applyAlignment="1">
      <alignment horizontal="center" vertical="center"/>
    </xf>
    <xf numFmtId="0" fontId="0" fillId="0" borderId="35" xfId="0" applyBorder="1"/>
    <xf numFmtId="0" fontId="0" fillId="0" borderId="33" xfId="0" applyBorder="1" applyAlignment="1">
      <alignment horizontal="left" vertical="top"/>
    </xf>
    <xf numFmtId="0" fontId="0" fillId="0" borderId="35" xfId="0" applyBorder="1" applyAlignment="1"/>
    <xf numFmtId="0" fontId="0" fillId="0" borderId="32" xfId="0" applyBorder="1"/>
    <xf numFmtId="0" fontId="0" fillId="0" borderId="33" xfId="0" applyBorder="1"/>
    <xf numFmtId="0" fontId="43" fillId="0" borderId="34" xfId="0" applyFont="1" applyFill="1" applyBorder="1" applyAlignment="1">
      <alignment horizontal="center" vertical="center" wrapText="1"/>
    </xf>
    <xf numFmtId="165" fontId="43" fillId="5" borderId="34" xfId="0" applyNumberFormat="1" applyFont="1" applyFill="1" applyBorder="1" applyAlignment="1">
      <alignment horizontal="center" vertical="center"/>
    </xf>
    <xf numFmtId="165" fontId="0" fillId="5" borderId="34" xfId="0" applyNumberFormat="1" applyFont="1" applyFill="1" applyBorder="1" applyAlignment="1">
      <alignment horizontal="center" vertical="center"/>
    </xf>
    <xf numFmtId="14" fontId="35" fillId="0" borderId="34" xfId="0" applyNumberFormat="1" applyFont="1" applyBorder="1" applyAlignment="1">
      <alignment vertical="center"/>
    </xf>
    <xf numFmtId="0" fontId="0" fillId="0" borderId="32" xfId="0" applyBorder="1" applyAlignment="1">
      <alignment horizontal="center" vertical="center"/>
    </xf>
    <xf numFmtId="0" fontId="37" fillId="0" borderId="32" xfId="0" applyFont="1" applyBorder="1" applyAlignment="1">
      <alignment vertical="center" wrapText="1"/>
    </xf>
    <xf numFmtId="0" fontId="37" fillId="0" borderId="35" xfId="0" applyFont="1" applyBorder="1" applyAlignment="1">
      <alignment vertical="center" wrapText="1"/>
    </xf>
    <xf numFmtId="0" fontId="37" fillId="0" borderId="33" xfId="0" applyFont="1" applyBorder="1" applyAlignment="1">
      <alignment vertical="center" wrapText="1"/>
    </xf>
    <xf numFmtId="0" fontId="27" fillId="4" borderId="11" xfId="0" applyFont="1" applyFill="1" applyBorder="1" applyAlignment="1">
      <alignment horizontal="center" vertical="center" wrapText="1"/>
    </xf>
    <xf numFmtId="0" fontId="0" fillId="0" borderId="11" xfId="0" applyBorder="1" applyAlignment="1">
      <alignment wrapText="1"/>
    </xf>
    <xf numFmtId="0" fontId="0" fillId="0" borderId="4"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44" fillId="3" borderId="0" xfId="0" applyFont="1" applyFill="1" applyAlignment="1">
      <alignment vertical="top" wrapText="1"/>
    </xf>
    <xf numFmtId="0" fontId="30" fillId="0" borderId="0" xfId="4"/>
    <xf numFmtId="0" fontId="53" fillId="0" borderId="0" xfId="0" applyFont="1"/>
    <xf numFmtId="0" fontId="56" fillId="0" borderId="0" xfId="4" applyFont="1"/>
    <xf numFmtId="0" fontId="57" fillId="0" borderId="0" xfId="0" applyFont="1" applyAlignment="1">
      <alignment horizontal="center"/>
    </xf>
    <xf numFmtId="0" fontId="57" fillId="0" borderId="0" xfId="0" applyFont="1" applyAlignment="1"/>
    <xf numFmtId="0" fontId="0" fillId="0" borderId="1" xfId="0" applyBorder="1" applyAlignment="1">
      <alignment horizontal="center" vertical="center" wrapText="1"/>
    </xf>
    <xf numFmtId="0" fontId="24" fillId="4" borderId="1" xfId="0" applyFont="1" applyFill="1" applyBorder="1" applyAlignment="1">
      <alignment horizontal="center" vertical="center" wrapText="1"/>
    </xf>
    <xf numFmtId="0" fontId="0" fillId="0" borderId="5" xfId="0" applyBorder="1" applyAlignment="1">
      <alignment horizontal="center" vertical="center" wrapText="1"/>
    </xf>
    <xf numFmtId="0" fontId="0" fillId="0" borderId="34" xfId="0" applyBorder="1" applyAlignment="1">
      <alignment horizontal="center" vertical="center" wrapText="1"/>
    </xf>
    <xf numFmtId="0" fontId="0" fillId="0" borderId="34" xfId="0" applyBorder="1" applyAlignment="1">
      <alignment horizontal="left" vertical="top" wrapText="1"/>
    </xf>
    <xf numFmtId="173" fontId="0" fillId="0" borderId="34" xfId="0" applyNumberFormat="1" applyFont="1" applyFill="1" applyBorder="1" applyAlignment="1">
      <alignment horizontal="center" vertical="center"/>
    </xf>
    <xf numFmtId="0" fontId="0" fillId="0" borderId="5" xfId="0" applyFill="1" applyBorder="1" applyAlignment="1">
      <alignment horizontal="center" vertical="center" wrapText="1"/>
    </xf>
    <xf numFmtId="0" fontId="0" fillId="0" borderId="34" xfId="0" applyFill="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10" borderId="1" xfId="0" applyFill="1" applyBorder="1" applyAlignment="1">
      <alignment horizontal="center" vertical="center"/>
    </xf>
    <xf numFmtId="14" fontId="11" fillId="2" borderId="1" xfId="0" applyNumberFormat="1" applyFont="1" applyFill="1" applyBorder="1" applyAlignment="1">
      <alignment horizontal="center" vertical="center"/>
    </xf>
    <xf numFmtId="0" fontId="58" fillId="0" borderId="5" xfId="0" applyFont="1" applyBorder="1" applyAlignment="1">
      <alignment horizontal="center" vertical="center" wrapText="1"/>
    </xf>
    <xf numFmtId="0" fontId="58" fillId="0" borderId="1" xfId="0" applyFont="1" applyBorder="1" applyAlignment="1">
      <alignment horizontal="center" vertical="center" wrapText="1"/>
    </xf>
    <xf numFmtId="0" fontId="53" fillId="0" borderId="5" xfId="0" applyFont="1" applyBorder="1" applyAlignment="1">
      <alignment horizontal="center" vertical="center" wrapText="1"/>
    </xf>
    <xf numFmtId="0" fontId="53"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58" fillId="0" borderId="34" xfId="0" applyFont="1" applyFill="1" applyBorder="1" applyAlignment="1">
      <alignment horizontal="center" vertical="center" wrapText="1"/>
    </xf>
    <xf numFmtId="0" fontId="0" fillId="0" borderId="0" xfId="0" applyBorder="1" applyAlignment="1">
      <alignment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166" fontId="0" fillId="0" borderId="0" xfId="0" applyNumberFormat="1" applyBorder="1" applyAlignment="1">
      <alignment horizontal="center" vertical="center" wrapText="1"/>
    </xf>
    <xf numFmtId="0" fontId="27" fillId="4" borderId="1" xfId="0" applyFont="1" applyFill="1" applyBorder="1" applyAlignment="1">
      <alignment horizontal="center" vertical="center" wrapText="1"/>
    </xf>
    <xf numFmtId="0" fontId="27" fillId="4" borderId="23" xfId="0" applyFont="1" applyFill="1" applyBorder="1" applyAlignment="1">
      <alignment horizontal="center" vertical="center" wrapText="1"/>
    </xf>
    <xf numFmtId="174" fontId="0" fillId="5" borderId="34" xfId="0" applyNumberFormat="1" applyFill="1" applyBorder="1" applyAlignment="1"/>
    <xf numFmtId="174" fontId="0" fillId="0" borderId="0" xfId="0" applyNumberFormat="1"/>
    <xf numFmtId="0" fontId="27" fillId="4" borderId="1" xfId="0" applyFont="1" applyFill="1" applyBorder="1" applyAlignment="1">
      <alignment horizontal="center" vertical="center" wrapText="1"/>
    </xf>
    <xf numFmtId="174" fontId="58" fillId="5" borderId="34" xfId="0" applyNumberFormat="1" applyFont="1" applyFill="1" applyBorder="1" applyAlignment="1"/>
    <xf numFmtId="14" fontId="7" fillId="2" borderId="1" xfId="0" applyNumberFormat="1" applyFont="1" applyFill="1" applyBorder="1" applyAlignment="1">
      <alignment horizontal="center" vertical="center" wrapText="1"/>
    </xf>
    <xf numFmtId="0" fontId="1" fillId="0" borderId="0" xfId="0" applyFont="1"/>
    <xf numFmtId="0" fontId="60" fillId="0" borderId="0" xfId="0" applyFont="1"/>
    <xf numFmtId="14" fontId="59" fillId="15" borderId="1" xfId="10" applyNumberFormat="1" applyFont="1" applyFill="1" applyBorder="1" applyAlignment="1">
      <alignment vertical="center"/>
    </xf>
    <xf numFmtId="0" fontId="7" fillId="2" borderId="1" xfId="0" applyFont="1" applyFill="1" applyBorder="1" applyAlignment="1">
      <alignment vertical="center" wrapText="1"/>
    </xf>
    <xf numFmtId="0" fontId="0" fillId="10" borderId="1" xfId="0" applyFill="1" applyBorder="1" applyAlignment="1">
      <alignment vertical="center"/>
    </xf>
    <xf numFmtId="0" fontId="11" fillId="13" borderId="1" xfId="0" applyFont="1" applyFill="1" applyBorder="1" applyAlignment="1">
      <alignment horizontal="center" vertical="center"/>
    </xf>
    <xf numFmtId="0" fontId="24" fillId="4" borderId="1" xfId="0" applyFont="1" applyFill="1" applyBorder="1" applyAlignment="1">
      <alignment horizontal="center" vertical="center" wrapText="1"/>
    </xf>
    <xf numFmtId="0" fontId="0" fillId="0" borderId="4" xfId="0" applyBorder="1" applyAlignment="1"/>
    <xf numFmtId="0" fontId="0" fillId="0" borderId="32" xfId="0" applyBorder="1" applyAlignment="1"/>
    <xf numFmtId="0" fontId="0" fillId="0" borderId="5" xfId="0" applyBorder="1" applyAlignment="1">
      <alignment horizontal="center"/>
    </xf>
    <xf numFmtId="0" fontId="27" fillId="4" borderId="1" xfId="0" applyFont="1" applyFill="1" applyBorder="1" applyAlignment="1">
      <alignment horizontal="center" vertical="center" wrapText="1"/>
    </xf>
    <xf numFmtId="0" fontId="0" fillId="0" borderId="4" xfId="0" applyBorder="1" applyAlignment="1">
      <alignment horizontal="center" vertical="center" wrapText="1"/>
    </xf>
    <xf numFmtId="174" fontId="58" fillId="5" borderId="34" xfId="0" applyNumberFormat="1" applyFont="1" applyFill="1" applyBorder="1" applyAlignment="1">
      <alignment wrapText="1"/>
    </xf>
    <xf numFmtId="0" fontId="27" fillId="4" borderId="6" xfId="0" applyFont="1" applyFill="1" applyBorder="1" applyAlignment="1">
      <alignment horizontal="center" vertical="center" wrapText="1"/>
    </xf>
    <xf numFmtId="0" fontId="0" fillId="0" borderId="6" xfId="0" applyBorder="1"/>
    <xf numFmtId="0" fontId="0" fillId="0" borderId="16" xfId="0" applyBorder="1" applyAlignment="1">
      <alignment horizontal="center"/>
    </xf>
    <xf numFmtId="0" fontId="0" fillId="0" borderId="1" xfId="0" applyBorder="1" applyAlignment="1">
      <alignment horizontal="center"/>
    </xf>
    <xf numFmtId="174" fontId="0" fillId="2" borderId="7" xfId="0" applyNumberFormat="1" applyFill="1" applyBorder="1" applyAlignment="1"/>
    <xf numFmtId="0" fontId="0" fillId="0" borderId="7" xfId="0" applyBorder="1" applyAlignment="1">
      <alignment horizontal="center"/>
    </xf>
    <xf numFmtId="0" fontId="11" fillId="23" borderId="1" xfId="0" applyFont="1" applyFill="1" applyBorder="1" applyAlignment="1">
      <alignment horizontal="center" vertical="center"/>
    </xf>
    <xf numFmtId="0" fontId="11" fillId="2" borderId="1" xfId="0" applyFont="1" applyFill="1" applyBorder="1" applyAlignment="1">
      <alignment horizontal="left" vertical="center"/>
    </xf>
    <xf numFmtId="0" fontId="11" fillId="13"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6" fillId="3" borderId="6" xfId="0" applyFont="1" applyFill="1" applyBorder="1" applyAlignment="1">
      <alignment horizontal="center" vertical="center"/>
    </xf>
    <xf numFmtId="0" fontId="16" fillId="3" borderId="1" xfId="0" applyFont="1" applyFill="1" applyBorder="1" applyAlignment="1">
      <alignment horizontal="center" vertical="center"/>
    </xf>
    <xf numFmtId="0" fontId="16" fillId="13" borderId="1" xfId="0" applyFont="1" applyFill="1" applyBorder="1" applyAlignment="1">
      <alignment horizontal="center" vertical="center"/>
    </xf>
    <xf numFmtId="0" fontId="63" fillId="0" borderId="0" xfId="0" applyFont="1"/>
    <xf numFmtId="0" fontId="61" fillId="0" borderId="0" xfId="0" applyFont="1" applyBorder="1" applyAlignment="1">
      <alignment horizontal="center" vertical="center" wrapText="1"/>
    </xf>
    <xf numFmtId="0" fontId="63" fillId="0" borderId="0" xfId="0" applyFont="1" applyBorder="1"/>
    <xf numFmtId="0" fontId="66" fillId="0" borderId="0" xfId="2" applyFont="1" applyBorder="1"/>
    <xf numFmtId="0" fontId="66" fillId="0" borderId="0" xfId="2" applyFont="1" applyBorder="1" applyAlignment="1">
      <alignment horizontal="center" vertical="center" wrapText="1"/>
    </xf>
    <xf numFmtId="0" fontId="66" fillId="0" borderId="0" xfId="2" applyFont="1"/>
    <xf numFmtId="0" fontId="66" fillId="0" borderId="0" xfId="2" applyFont="1" applyFill="1"/>
    <xf numFmtId="3" fontId="66" fillId="0" borderId="0" xfId="2" applyNumberFormat="1" applyFont="1" applyFill="1" applyBorder="1" applyAlignment="1">
      <alignment horizontal="center"/>
    </xf>
    <xf numFmtId="0" fontId="66" fillId="0" borderId="0" xfId="2" applyFont="1" applyFill="1" applyBorder="1" applyAlignment="1">
      <alignment horizontal="left" vertical="top" wrapText="1"/>
    </xf>
    <xf numFmtId="1" fontId="65" fillId="0" borderId="0" xfId="2" applyNumberFormat="1" applyFont="1" applyFill="1" applyBorder="1" applyAlignment="1">
      <alignment horizontal="center" vertical="center" wrapText="1"/>
    </xf>
    <xf numFmtId="2" fontId="66" fillId="0" borderId="0" xfId="2" applyNumberFormat="1" applyFont="1" applyFill="1" applyBorder="1" applyAlignment="1">
      <alignment horizontal="center"/>
    </xf>
    <xf numFmtId="0" fontId="69" fillId="0" borderId="0" xfId="2" applyFont="1" applyFill="1" applyBorder="1" applyAlignment="1">
      <alignment horizontal="right"/>
    </xf>
    <xf numFmtId="172" fontId="69" fillId="0" borderId="0" xfId="2" applyNumberFormat="1" applyFont="1" applyFill="1" applyBorder="1" applyAlignment="1">
      <alignment horizontal="center"/>
    </xf>
    <xf numFmtId="0" fontId="70" fillId="0" borderId="0" xfId="3" applyFont="1"/>
    <xf numFmtId="3" fontId="70" fillId="0" borderId="0" xfId="3" applyNumberFormat="1" applyFont="1"/>
    <xf numFmtId="172" fontId="69" fillId="0" borderId="0" xfId="3" applyNumberFormat="1" applyFont="1"/>
    <xf numFmtId="0" fontId="59" fillId="6" borderId="6" xfId="10" applyNumberFormat="1" applyFont="1" applyFill="1" applyBorder="1" applyAlignment="1">
      <alignment vertical="center"/>
    </xf>
    <xf numFmtId="0" fontId="74" fillId="0" borderId="12" xfId="0" applyFont="1" applyBorder="1" applyAlignment="1">
      <alignment vertical="center" wrapText="1"/>
    </xf>
    <xf numFmtId="0" fontId="74" fillId="0" borderId="20"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4" fillId="0" borderId="39" xfId="0" applyFont="1" applyBorder="1" applyAlignment="1">
      <alignment vertical="center" wrapText="1"/>
    </xf>
    <xf numFmtId="0" fontId="74" fillId="0" borderId="1" xfId="0" applyFont="1" applyBorder="1" applyAlignment="1">
      <alignment horizontal="center" vertical="center" wrapText="1"/>
    </xf>
    <xf numFmtId="0" fontId="76" fillId="0" borderId="1" xfId="0" applyFont="1" applyBorder="1" applyAlignment="1">
      <alignment horizontal="center" vertical="center" wrapText="1"/>
    </xf>
    <xf numFmtId="0" fontId="76" fillId="0" borderId="38" xfId="0" applyFont="1" applyBorder="1" applyAlignment="1">
      <alignment horizontal="center" vertical="center" wrapText="1"/>
    </xf>
    <xf numFmtId="0" fontId="74" fillId="0" borderId="38" xfId="0" applyFont="1" applyBorder="1" applyAlignment="1">
      <alignment horizontal="center" vertical="center" wrapText="1"/>
    </xf>
    <xf numFmtId="0" fontId="0" fillId="0" borderId="7" xfId="0" applyBorder="1" applyAlignment="1">
      <alignment horizontal="center" vertical="center"/>
    </xf>
    <xf numFmtId="0" fontId="0" fillId="0" borderId="44" xfId="0" applyBorder="1" applyAlignment="1">
      <alignment horizontal="center" vertical="center"/>
    </xf>
    <xf numFmtId="0" fontId="79" fillId="0" borderId="45" xfId="0" applyFont="1" applyBorder="1" applyAlignment="1">
      <alignment vertical="center" wrapText="1"/>
    </xf>
    <xf numFmtId="0" fontId="0" fillId="0" borderId="34" xfId="0" applyBorder="1"/>
    <xf numFmtId="0" fontId="76" fillId="0" borderId="1" xfId="0" applyFont="1" applyBorder="1" applyAlignment="1">
      <alignment horizontal="center" vertical="center"/>
    </xf>
    <xf numFmtId="0" fontId="78" fillId="0" borderId="38" xfId="0" applyFont="1" applyBorder="1" applyAlignment="1">
      <alignment horizontal="center" vertical="center"/>
    </xf>
    <xf numFmtId="0" fontId="0" fillId="0" borderId="7" xfId="0" applyBorder="1" applyAlignment="1">
      <alignment horizontal="center" vertical="center" wrapText="1"/>
    </xf>
    <xf numFmtId="0" fontId="0" fillId="0" borderId="7" xfId="0" applyFill="1" applyBorder="1" applyAlignment="1">
      <alignment horizontal="center" vertical="center" wrapText="1"/>
    </xf>
    <xf numFmtId="0" fontId="81" fillId="23" borderId="2" xfId="0" applyFont="1" applyFill="1" applyBorder="1" applyAlignment="1">
      <alignment horizontal="center" vertical="center" wrapText="1"/>
    </xf>
    <xf numFmtId="165" fontId="0" fillId="2" borderId="15" xfId="0" applyNumberFormat="1" applyFont="1" applyFill="1" applyBorder="1" applyAlignment="1">
      <alignment horizontal="center" vertical="center"/>
    </xf>
    <xf numFmtId="0" fontId="0" fillId="0" borderId="34" xfId="0" applyBorder="1" applyAlignment="1">
      <alignment horizontal="center" vertical="center"/>
    </xf>
    <xf numFmtId="0" fontId="81" fillId="0" borderId="2" xfId="0" applyFont="1" applyBorder="1" applyAlignment="1">
      <alignment horizontal="center" vertical="center" wrapText="1"/>
    </xf>
    <xf numFmtId="0" fontId="2" fillId="0" borderId="1" xfId="0" applyFont="1" applyBorder="1" applyAlignment="1">
      <alignment horizontal="center" vertical="center"/>
    </xf>
    <xf numFmtId="0" fontId="84" fillId="0" borderId="12" xfId="0" applyFont="1" applyBorder="1" applyAlignment="1">
      <alignment horizontal="center" vertical="center" wrapText="1"/>
    </xf>
    <xf numFmtId="0" fontId="84" fillId="0" borderId="39" xfId="0" applyFont="1" applyBorder="1" applyAlignment="1">
      <alignment horizontal="center" vertical="center" wrapText="1"/>
    </xf>
    <xf numFmtId="0" fontId="83" fillId="23" borderId="20" xfId="0" applyFont="1" applyFill="1" applyBorder="1" applyAlignment="1">
      <alignment horizontal="center" vertical="center" wrapText="1"/>
    </xf>
    <xf numFmtId="0" fontId="84" fillId="0" borderId="20" xfId="0" applyFont="1" applyBorder="1" applyAlignment="1">
      <alignment horizontal="center" vertical="center" wrapText="1"/>
    </xf>
    <xf numFmtId="0" fontId="84" fillId="0" borderId="9" xfId="0" applyFont="1" applyBorder="1" applyAlignment="1">
      <alignment horizontal="center" vertical="center" wrapText="1"/>
    </xf>
    <xf numFmtId="0" fontId="84" fillId="0" borderId="42" xfId="0" applyFont="1" applyBorder="1" applyAlignment="1">
      <alignment horizontal="center" vertical="center" wrapText="1"/>
    </xf>
    <xf numFmtId="0" fontId="81" fillId="23" borderId="34" xfId="0" applyFont="1" applyFill="1" applyBorder="1" applyAlignment="1">
      <alignment horizontal="center" vertical="center" wrapText="1"/>
    </xf>
    <xf numFmtId="0" fontId="83" fillId="23" borderId="33" xfId="0" applyFont="1" applyFill="1" applyBorder="1" applyAlignment="1">
      <alignment horizontal="center" vertical="center" wrapText="1"/>
    </xf>
    <xf numFmtId="0" fontId="0" fillId="0" borderId="44"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40" xfId="0" applyBorder="1"/>
    <xf numFmtId="0" fontId="0" fillId="0" borderId="40" xfId="0" applyBorder="1" applyAlignment="1">
      <alignment wrapText="1"/>
    </xf>
    <xf numFmtId="0" fontId="81" fillId="0" borderId="34" xfId="0" applyFont="1" applyBorder="1" applyAlignment="1">
      <alignment horizontal="center" vertical="center" wrapText="1"/>
    </xf>
    <xf numFmtId="0" fontId="0" fillId="0" borderId="41" xfId="0" applyBorder="1" applyAlignment="1">
      <alignment horizontal="center" vertical="center" wrapText="1"/>
    </xf>
    <xf numFmtId="0" fontId="0" fillId="0" borderId="44" xfId="0" applyBorder="1" applyAlignment="1">
      <alignment horizontal="center" vertical="center" wrapText="1"/>
    </xf>
    <xf numFmtId="0" fontId="2" fillId="0" borderId="38" xfId="0" applyFont="1" applyBorder="1" applyAlignment="1">
      <alignment horizontal="center" vertical="center"/>
    </xf>
    <xf numFmtId="0" fontId="0" fillId="0" borderId="41" xfId="0" applyBorder="1" applyAlignment="1">
      <alignment horizontal="center" vertical="center"/>
    </xf>
    <xf numFmtId="0" fontId="0" fillId="0" borderId="43" xfId="0" applyBorder="1"/>
    <xf numFmtId="0" fontId="76" fillId="0" borderId="43" xfId="0" applyFont="1" applyBorder="1" applyAlignment="1">
      <alignment wrapText="1"/>
    </xf>
    <xf numFmtId="0" fontId="81" fillId="23" borderId="34" xfId="0" applyFont="1" applyFill="1" applyBorder="1" applyAlignment="1">
      <alignment horizontal="center" vertical="center"/>
    </xf>
    <xf numFmtId="0" fontId="24" fillId="4" borderId="38" xfId="0" applyFont="1" applyFill="1" applyBorder="1" applyAlignment="1">
      <alignment horizontal="center" vertical="center" wrapText="1"/>
    </xf>
    <xf numFmtId="0" fontId="71" fillId="0" borderId="36" xfId="0" applyFont="1" applyBorder="1" applyAlignment="1">
      <alignment horizontal="center" vertical="center" wrapText="1"/>
    </xf>
    <xf numFmtId="0" fontId="74" fillId="0" borderId="33" xfId="0" applyFont="1" applyBorder="1" applyAlignment="1">
      <alignment vertical="center" wrapText="1"/>
    </xf>
    <xf numFmtId="0" fontId="0" fillId="0" borderId="36" xfId="0" applyBorder="1" applyAlignment="1">
      <alignment horizontal="center" vertical="center"/>
    </xf>
    <xf numFmtId="0" fontId="0" fillId="0" borderId="22" xfId="0" applyBorder="1" applyAlignment="1">
      <alignment horizontal="center" vertical="center"/>
    </xf>
    <xf numFmtId="0" fontId="74" fillId="0" borderId="43" xfId="0" applyFont="1" applyBorder="1" applyAlignment="1">
      <alignment vertical="center" wrapText="1"/>
    </xf>
    <xf numFmtId="0" fontId="75" fillId="0" borderId="43" xfId="0" applyFont="1" applyBorder="1" applyAlignment="1">
      <alignment vertical="center" wrapText="1"/>
    </xf>
    <xf numFmtId="0" fontId="71" fillId="0" borderId="34" xfId="0" applyFont="1" applyBorder="1" applyAlignment="1"/>
    <xf numFmtId="0" fontId="71" fillId="0" borderId="1" xfId="0" applyFont="1" applyBorder="1" applyAlignment="1"/>
    <xf numFmtId="0" fontId="76" fillId="0" borderId="43" xfId="0" applyFont="1" applyBorder="1" applyAlignment="1"/>
    <xf numFmtId="0" fontId="0" fillId="0" borderId="43" xfId="0" applyBorder="1" applyAlignment="1">
      <alignment horizontal="center" vertical="center"/>
    </xf>
    <xf numFmtId="0" fontId="0" fillId="0" borderId="46" xfId="0" applyBorder="1" applyAlignment="1">
      <alignment horizontal="center" vertical="center"/>
    </xf>
    <xf numFmtId="0" fontId="0" fillId="0" borderId="43" xfId="0" applyBorder="1" applyAlignment="1">
      <alignment horizontal="center" vertical="center" wrapText="1"/>
    </xf>
    <xf numFmtId="0" fontId="76" fillId="0" borderId="43" xfId="0" applyFont="1" applyBorder="1" applyAlignment="1">
      <alignment horizontal="center" vertical="center"/>
    </xf>
    <xf numFmtId="0" fontId="76" fillId="0" borderId="43" xfId="0" applyFont="1" applyBorder="1" applyAlignment="1">
      <alignment horizontal="center" vertical="center" wrapText="1"/>
    </xf>
    <xf numFmtId="0" fontId="71" fillId="0" borderId="34" xfId="0" applyFont="1" applyBorder="1" applyAlignment="1">
      <alignment horizontal="center" vertical="center"/>
    </xf>
    <xf numFmtId="0" fontId="71" fillId="0" borderId="1" xfId="0" applyFont="1" applyBorder="1" applyAlignment="1">
      <alignment horizontal="center" vertical="center"/>
    </xf>
    <xf numFmtId="0" fontId="0" fillId="0" borderId="2" xfId="0" applyBorder="1"/>
    <xf numFmtId="0" fontId="0" fillId="0" borderId="2" xfId="0" applyBorder="1" applyAlignment="1">
      <alignment horizontal="center" vertical="center"/>
    </xf>
    <xf numFmtId="0" fontId="2" fillId="0" borderId="12" xfId="0" applyFont="1" applyBorder="1" applyAlignment="1">
      <alignment horizontal="right" vertical="center"/>
    </xf>
    <xf numFmtId="0" fontId="2" fillId="0" borderId="12" xfId="0" applyFont="1" applyBorder="1" applyAlignment="1">
      <alignment horizontal="center" vertical="center"/>
    </xf>
    <xf numFmtId="0" fontId="86" fillId="0" borderId="6" xfId="0" applyFont="1" applyBorder="1" applyAlignment="1">
      <alignment horizontal="left"/>
    </xf>
    <xf numFmtId="0" fontId="85" fillId="0" borderId="11" xfId="0" applyFont="1" applyBorder="1" applyAlignment="1">
      <alignment horizontal="left"/>
    </xf>
    <xf numFmtId="0" fontId="11" fillId="2" borderId="1" xfId="0" applyFont="1" applyFill="1" applyBorder="1" applyAlignment="1">
      <alignment horizontal="center" vertical="center"/>
    </xf>
    <xf numFmtId="0" fontId="0" fillId="0" borderId="52" xfId="0" applyBorder="1"/>
    <xf numFmtId="0" fontId="0" fillId="0" borderId="53" xfId="0" applyBorder="1"/>
    <xf numFmtId="0" fontId="0" fillId="0" borderId="52" xfId="0" applyBorder="1" applyAlignment="1">
      <alignment horizontal="center" vertical="center"/>
    </xf>
    <xf numFmtId="0" fontId="0" fillId="0" borderId="32" xfId="0" applyBorder="1" applyAlignment="1">
      <alignment horizontal="left" vertical="top"/>
    </xf>
    <xf numFmtId="0" fontId="85" fillId="0" borderId="54" xfId="0" applyFont="1" applyBorder="1" applyAlignment="1">
      <alignment horizontal="left"/>
    </xf>
    <xf numFmtId="0" fontId="91" fillId="0" borderId="43" xfId="0" applyFont="1" applyBorder="1" applyAlignment="1">
      <alignment horizontal="center" vertical="center"/>
    </xf>
    <xf numFmtId="0" fontId="84" fillId="0" borderId="43" xfId="0" applyFont="1" applyBorder="1" applyAlignment="1">
      <alignment horizontal="center" vertical="center"/>
    </xf>
    <xf numFmtId="0" fontId="84" fillId="0" borderId="43" xfId="0" applyFont="1" applyBorder="1" applyAlignment="1">
      <alignment horizontal="center" vertical="center" wrapText="1"/>
    </xf>
    <xf numFmtId="0" fontId="92" fillId="0" borderId="34" xfId="0" applyFont="1" applyBorder="1" applyAlignment="1">
      <alignment horizontal="center" vertical="center"/>
    </xf>
    <xf numFmtId="0" fontId="93" fillId="0" borderId="1" xfId="0" applyFont="1" applyBorder="1" applyAlignment="1">
      <alignment horizontal="center" vertical="center"/>
    </xf>
    <xf numFmtId="0" fontId="76" fillId="0" borderId="55" xfId="0" applyFont="1" applyBorder="1" applyAlignment="1">
      <alignment horizontal="center" vertical="center"/>
    </xf>
    <xf numFmtId="0" fontId="83" fillId="0" borderId="33" xfId="0" applyFont="1" applyBorder="1" applyAlignment="1">
      <alignment horizontal="center" vertical="center" wrapText="1"/>
    </xf>
    <xf numFmtId="0" fontId="0" fillId="0" borderId="37" xfId="0" applyBorder="1" applyAlignment="1">
      <alignment horizontal="center" vertical="center"/>
    </xf>
    <xf numFmtId="0" fontId="79" fillId="0" borderId="43" xfId="0" applyFont="1" applyBorder="1" applyAlignment="1">
      <alignment horizontal="center" vertical="center" wrapText="1"/>
    </xf>
    <xf numFmtId="0" fontId="27" fillId="4" borderId="1" xfId="0" applyFont="1" applyFill="1" applyBorder="1" applyAlignment="1">
      <alignment horizontal="center" vertical="center" wrapText="1"/>
    </xf>
    <xf numFmtId="0" fontId="11" fillId="13" borderId="0" xfId="0" applyFont="1" applyFill="1" applyBorder="1" applyAlignment="1">
      <alignment horizontal="center" vertical="center"/>
    </xf>
    <xf numFmtId="0" fontId="27" fillId="4" borderId="1" xfId="0" applyFont="1" applyFill="1" applyBorder="1" applyAlignment="1">
      <alignment horizontal="center" vertical="center" wrapText="1"/>
    </xf>
    <xf numFmtId="0" fontId="0" fillId="0" borderId="11" xfId="0" applyBorder="1"/>
    <xf numFmtId="0" fontId="0" fillId="0" borderId="12" xfId="0" applyBorder="1"/>
    <xf numFmtId="0" fontId="0" fillId="0" borderId="7" xfId="0" applyFill="1" applyBorder="1" applyAlignment="1">
      <alignment horizontal="center" vertical="center" wrapText="1"/>
    </xf>
    <xf numFmtId="0" fontId="0" fillId="2" borderId="7" xfId="0" applyFill="1" applyBorder="1" applyAlignment="1">
      <alignment horizontal="center" vertical="center"/>
    </xf>
    <xf numFmtId="0" fontId="0" fillId="2" borderId="44" xfId="0" applyFill="1" applyBorder="1" applyAlignment="1">
      <alignment horizontal="center" vertical="center"/>
    </xf>
    <xf numFmtId="0" fontId="0" fillId="2" borderId="41" xfId="0" applyFill="1" applyBorder="1" applyAlignment="1">
      <alignment horizontal="center" vertical="center"/>
    </xf>
    <xf numFmtId="0" fontId="0" fillId="2" borderId="43" xfId="0" applyFill="1" applyBorder="1" applyAlignment="1">
      <alignment horizontal="center" vertical="center"/>
    </xf>
    <xf numFmtId="0" fontId="0" fillId="0" borderId="7" xfId="0" applyFill="1" applyBorder="1" applyAlignment="1">
      <alignment horizontal="center" vertical="center" wrapText="1"/>
    </xf>
    <xf numFmtId="0" fontId="0" fillId="0" borderId="44" xfId="0" applyFill="1" applyBorder="1" applyAlignment="1">
      <alignment horizontal="center" vertical="center" wrapText="1"/>
    </xf>
    <xf numFmtId="0" fontId="27" fillId="4" borderId="5" xfId="0" applyFont="1" applyFill="1" applyBorder="1" applyAlignment="1">
      <alignment horizontal="center" vertical="center" wrapText="1"/>
    </xf>
    <xf numFmtId="0" fontId="27" fillId="4" borderId="34" xfId="0" applyFont="1" applyFill="1" applyBorder="1" applyAlignment="1">
      <alignment vertical="center" wrapText="1"/>
    </xf>
    <xf numFmtId="0" fontId="24" fillId="3" borderId="5" xfId="0" applyFont="1" applyFill="1" applyBorder="1" applyAlignment="1">
      <alignment vertical="center" wrapText="1"/>
    </xf>
    <xf numFmtId="0" fontId="24" fillId="3" borderId="44" xfId="0" applyFont="1" applyFill="1" applyBorder="1" applyAlignment="1">
      <alignment vertical="center" wrapText="1"/>
    </xf>
    <xf numFmtId="0" fontId="0" fillId="0" borderId="15" xfId="0" applyFill="1" applyBorder="1" applyAlignment="1">
      <alignment vertical="center" wrapText="1"/>
    </xf>
    <xf numFmtId="0" fontId="0" fillId="0" borderId="0" xfId="0" applyFill="1" applyBorder="1" applyAlignment="1">
      <alignment vertical="center" wrapText="1"/>
    </xf>
    <xf numFmtId="0" fontId="0" fillId="0" borderId="16" xfId="0" applyFill="1" applyBorder="1" applyAlignment="1">
      <alignment vertical="center" wrapText="1"/>
    </xf>
    <xf numFmtId="0" fontId="0" fillId="0" borderId="9" xfId="0" applyBorder="1" applyAlignment="1"/>
    <xf numFmtId="0" fontId="0" fillId="0" borderId="0" xfId="0" applyAlignment="1"/>
    <xf numFmtId="0" fontId="0" fillId="0" borderId="16" xfId="0" applyBorder="1" applyAlignment="1"/>
    <xf numFmtId="0" fontId="0" fillId="0" borderId="33" xfId="0" applyBorder="1" applyAlignment="1"/>
    <xf numFmtId="1" fontId="63" fillId="0" borderId="0" xfId="0" applyNumberFormat="1" applyFont="1"/>
    <xf numFmtId="174" fontId="58" fillId="5" borderId="33" xfId="0" applyNumberFormat="1" applyFont="1" applyFill="1" applyBorder="1" applyAlignment="1">
      <alignment wrapText="1"/>
    </xf>
    <xf numFmtId="174" fontId="58" fillId="5" borderId="33" xfId="0" applyNumberFormat="1" applyFont="1" applyFill="1" applyBorder="1" applyAlignment="1"/>
    <xf numFmtId="174" fontId="0" fillId="5" borderId="33" xfId="0" applyNumberFormat="1" applyFill="1" applyBorder="1" applyAlignment="1"/>
    <xf numFmtId="0" fontId="65" fillId="0" borderId="0" xfId="2" applyFont="1" applyFill="1" applyBorder="1" applyAlignment="1">
      <alignment horizontal="left"/>
    </xf>
    <xf numFmtId="0" fontId="63" fillId="0" borderId="57" xfId="0" applyFont="1" applyBorder="1" applyAlignment="1">
      <alignment horizontal="center" vertical="center"/>
    </xf>
    <xf numFmtId="0" fontId="63" fillId="0" borderId="58" xfId="0" applyFont="1" applyBorder="1" applyAlignment="1">
      <alignment horizontal="center" vertical="center"/>
    </xf>
    <xf numFmtId="0" fontId="63" fillId="0" borderId="0" xfId="0" applyFont="1" applyBorder="1" applyAlignment="1">
      <alignment horizontal="center" vertical="center"/>
    </xf>
    <xf numFmtId="0" fontId="63" fillId="0" borderId="0" xfId="0" applyFont="1" applyBorder="1" applyAlignment="1">
      <alignment horizontal="center" vertical="center" wrapText="1"/>
    </xf>
    <xf numFmtId="0" fontId="64" fillId="25" borderId="0" xfId="0" applyFont="1" applyFill="1"/>
    <xf numFmtId="0" fontId="63" fillId="25" borderId="0" xfId="0" applyFont="1" applyFill="1"/>
    <xf numFmtId="0" fontId="63" fillId="25" borderId="0" xfId="0" applyFont="1" applyFill="1" applyBorder="1" applyAlignment="1">
      <alignment horizontal="center"/>
    </xf>
    <xf numFmtId="0" fontId="63" fillId="25" borderId="0" xfId="0" applyFont="1" applyFill="1" applyAlignment="1">
      <alignment horizontal="center"/>
    </xf>
    <xf numFmtId="0" fontId="63" fillId="26" borderId="60" xfId="0" applyFont="1" applyFill="1" applyBorder="1"/>
    <xf numFmtId="171" fontId="65" fillId="27" borderId="57" xfId="2" applyNumberFormat="1" applyFont="1" applyFill="1" applyBorder="1" applyAlignment="1"/>
    <xf numFmtId="171" fontId="65" fillId="27" borderId="61" xfId="2" applyNumberFormat="1" applyFont="1" applyFill="1" applyBorder="1" applyAlignment="1"/>
    <xf numFmtId="171" fontId="65" fillId="27" borderId="58" xfId="2" applyNumberFormat="1" applyFont="1" applyFill="1" applyBorder="1" applyAlignment="1"/>
    <xf numFmtId="171" fontId="65" fillId="27" borderId="59" xfId="2" applyNumberFormat="1" applyFont="1" applyFill="1" applyBorder="1" applyAlignment="1"/>
    <xf numFmtId="171" fontId="65" fillId="27" borderId="57" xfId="2" applyNumberFormat="1" applyFont="1" applyFill="1" applyBorder="1" applyAlignment="1">
      <alignment horizontal="left"/>
    </xf>
    <xf numFmtId="0" fontId="65" fillId="27" borderId="63" xfId="2" applyFont="1" applyFill="1" applyBorder="1" applyAlignment="1">
      <alignment vertical="center" wrapText="1"/>
    </xf>
    <xf numFmtId="1" fontId="65" fillId="27" borderId="64" xfId="2" applyNumberFormat="1" applyFont="1" applyFill="1" applyBorder="1" applyAlignment="1">
      <alignment horizontal="center" vertical="center" wrapText="1"/>
    </xf>
    <xf numFmtId="1" fontId="65" fillId="29" borderId="62" xfId="2" applyNumberFormat="1" applyFont="1" applyFill="1" applyBorder="1" applyAlignment="1">
      <alignment horizontal="center" vertical="center" wrapText="1"/>
    </xf>
    <xf numFmtId="1" fontId="65" fillId="29" borderId="65" xfId="2" applyNumberFormat="1" applyFont="1" applyFill="1" applyBorder="1" applyAlignment="1">
      <alignment horizontal="center" vertical="center" wrapText="1"/>
    </xf>
    <xf numFmtId="1" fontId="65" fillId="29" borderId="64" xfId="2" applyNumberFormat="1" applyFont="1" applyFill="1" applyBorder="1" applyAlignment="1">
      <alignment horizontal="center" vertical="center" wrapText="1"/>
    </xf>
    <xf numFmtId="0" fontId="66" fillId="27" borderId="66" xfId="2" applyFont="1" applyFill="1" applyBorder="1" applyAlignment="1">
      <alignment horizontal="left"/>
    </xf>
    <xf numFmtId="1" fontId="65" fillId="27" borderId="67" xfId="2" applyNumberFormat="1" applyFont="1" applyFill="1" applyBorder="1" applyAlignment="1">
      <alignment horizontal="center" vertical="center" wrapText="1"/>
    </xf>
    <xf numFmtId="1" fontId="65" fillId="29" borderId="67" xfId="2" applyNumberFormat="1" applyFont="1" applyFill="1" applyBorder="1" applyAlignment="1">
      <alignment horizontal="center" vertical="center" wrapText="1"/>
    </xf>
    <xf numFmtId="0" fontId="94" fillId="29" borderId="62" xfId="0" applyFont="1" applyFill="1" applyBorder="1" applyAlignment="1">
      <alignment horizontal="center" vertical="center" wrapText="1"/>
    </xf>
    <xf numFmtId="0" fontId="65" fillId="27" borderId="68" xfId="2" applyFont="1" applyFill="1" applyBorder="1" applyAlignment="1">
      <alignment horizontal="left"/>
    </xf>
    <xf numFmtId="0" fontId="65" fillId="27" borderId="0" xfId="2" applyFont="1" applyFill="1" applyBorder="1" applyAlignment="1">
      <alignment horizontal="left"/>
    </xf>
    <xf numFmtId="0" fontId="65" fillId="27" borderId="61" xfId="2" applyFont="1" applyFill="1" applyBorder="1" applyAlignment="1">
      <alignment horizontal="left"/>
    </xf>
    <xf numFmtId="0" fontId="65" fillId="0" borderId="66" xfId="2" applyFont="1" applyFill="1" applyBorder="1"/>
    <xf numFmtId="3" fontId="66" fillId="27" borderId="61" xfId="11" applyNumberFormat="1" applyFont="1" applyFill="1" applyBorder="1" applyAlignment="1" applyProtection="1">
      <alignment horizontal="center"/>
    </xf>
    <xf numFmtId="3" fontId="66" fillId="27" borderId="0" xfId="2" applyNumberFormat="1" applyFont="1" applyFill="1" applyBorder="1" applyAlignment="1">
      <alignment horizontal="center"/>
    </xf>
    <xf numFmtId="3" fontId="66" fillId="29" borderId="0" xfId="2" applyNumberFormat="1" applyFont="1" applyFill="1" applyBorder="1" applyAlignment="1">
      <alignment horizontal="center"/>
    </xf>
    <xf numFmtId="177" fontId="63" fillId="29" borderId="69" xfId="0" applyNumberFormat="1" applyFont="1" applyFill="1" applyBorder="1" applyAlignment="1">
      <alignment horizontal="center"/>
    </xf>
    <xf numFmtId="2" fontId="66" fillId="27" borderId="57" xfId="2" applyNumberFormat="1" applyFont="1" applyFill="1" applyBorder="1" applyAlignment="1">
      <alignment horizontal="left"/>
    </xf>
    <xf numFmtId="2" fontId="65" fillId="30" borderId="64" xfId="0" applyNumberFormat="1" applyFont="1" applyFill="1" applyBorder="1" applyAlignment="1">
      <alignment horizontal="center"/>
    </xf>
    <xf numFmtId="0" fontId="66" fillId="0" borderId="66" xfId="2" applyFont="1" applyFill="1" applyBorder="1"/>
    <xf numFmtId="3" fontId="66" fillId="27" borderId="0" xfId="11" applyNumberFormat="1" applyFont="1" applyFill="1" applyBorder="1" applyAlignment="1" applyProtection="1">
      <alignment horizontal="center"/>
    </xf>
    <xf numFmtId="0" fontId="66" fillId="27" borderId="57" xfId="2" applyFont="1" applyFill="1" applyBorder="1"/>
    <xf numFmtId="2" fontId="65" fillId="27" borderId="64" xfId="2" applyNumberFormat="1" applyFont="1" applyFill="1" applyBorder="1" applyAlignment="1">
      <alignment horizontal="center"/>
    </xf>
    <xf numFmtId="3" fontId="66" fillId="27" borderId="67" xfId="11" applyNumberFormat="1" applyFont="1" applyFill="1" applyBorder="1" applyAlignment="1" applyProtection="1">
      <alignment horizontal="center"/>
    </xf>
    <xf numFmtId="3" fontId="66" fillId="27" borderId="67" xfId="2" applyNumberFormat="1" applyFont="1" applyFill="1" applyBorder="1" applyAlignment="1">
      <alignment horizontal="center"/>
    </xf>
    <xf numFmtId="3" fontId="66" fillId="29" borderId="67" xfId="2" applyNumberFormat="1" applyFont="1" applyFill="1" applyBorder="1" applyAlignment="1">
      <alignment horizontal="center"/>
    </xf>
    <xf numFmtId="0" fontId="65" fillId="0" borderId="57" xfId="2" applyFont="1" applyFill="1" applyBorder="1"/>
    <xf numFmtId="3" fontId="65" fillId="27" borderId="0" xfId="11" applyNumberFormat="1" applyFont="1" applyFill="1" applyBorder="1" applyAlignment="1" applyProtection="1">
      <alignment horizontal="center"/>
    </xf>
    <xf numFmtId="3" fontId="65" fillId="27" borderId="61" xfId="2" applyNumberFormat="1" applyFont="1" applyFill="1" applyBorder="1" applyAlignment="1">
      <alignment horizontal="center"/>
    </xf>
    <xf numFmtId="3" fontId="65" fillId="29" borderId="0" xfId="11" applyNumberFormat="1" applyFont="1" applyFill="1" applyBorder="1" applyAlignment="1" applyProtection="1">
      <alignment horizontal="center"/>
    </xf>
    <xf numFmtId="3" fontId="65" fillId="29" borderId="61" xfId="2" applyNumberFormat="1" applyFont="1" applyFill="1" applyBorder="1" applyAlignment="1">
      <alignment horizontal="center"/>
    </xf>
    <xf numFmtId="177" fontId="65" fillId="29" borderId="59" xfId="2" applyNumberFormat="1" applyFont="1" applyFill="1" applyBorder="1" applyAlignment="1">
      <alignment horizontal="center"/>
    </xf>
    <xf numFmtId="3" fontId="65" fillId="27" borderId="61" xfId="11" applyNumberFormat="1" applyFont="1" applyFill="1" applyBorder="1" applyAlignment="1" applyProtection="1">
      <alignment horizontal="center"/>
    </xf>
    <xf numFmtId="3" fontId="65" fillId="29" borderId="61" xfId="11" applyNumberFormat="1" applyFont="1" applyFill="1" applyBorder="1" applyAlignment="1" applyProtection="1">
      <alignment horizontal="center"/>
    </xf>
    <xf numFmtId="0" fontId="65" fillId="0" borderId="66" xfId="2" applyFont="1" applyFill="1" applyBorder="1" applyAlignment="1">
      <alignment horizontal="left"/>
    </xf>
    <xf numFmtId="0" fontId="65" fillId="0" borderId="61" xfId="2" applyFont="1" applyFill="1" applyBorder="1" applyAlignment="1">
      <alignment horizontal="left"/>
    </xf>
    <xf numFmtId="3" fontId="66" fillId="29" borderId="67" xfId="11" applyNumberFormat="1" applyFont="1" applyFill="1" applyBorder="1" applyAlignment="1" applyProtection="1">
      <alignment horizontal="center"/>
    </xf>
    <xf numFmtId="0" fontId="66" fillId="0" borderId="64" xfId="2" applyFont="1" applyFill="1" applyBorder="1"/>
    <xf numFmtId="2" fontId="66" fillId="0" borderId="64" xfId="2" applyNumberFormat="1" applyFont="1" applyFill="1" applyBorder="1" applyAlignment="1">
      <alignment horizontal="center"/>
    </xf>
    <xf numFmtId="3" fontId="65" fillId="27" borderId="58" xfId="2" applyNumberFormat="1" applyFont="1" applyFill="1" applyBorder="1" applyAlignment="1">
      <alignment horizontal="center"/>
    </xf>
    <xf numFmtId="3" fontId="65" fillId="29" borderId="58" xfId="2" applyNumberFormat="1" applyFont="1" applyFill="1" applyBorder="1" applyAlignment="1">
      <alignment horizontal="center"/>
    </xf>
    <xf numFmtId="0" fontId="66" fillId="0" borderId="65" xfId="2" applyFont="1" applyFill="1" applyBorder="1"/>
    <xf numFmtId="170" fontId="66" fillId="0" borderId="64" xfId="12" applyNumberFormat="1" applyFont="1" applyFill="1" applyBorder="1" applyAlignment="1" applyProtection="1">
      <alignment horizontal="center"/>
    </xf>
    <xf numFmtId="170" fontId="66" fillId="0" borderId="65" xfId="12" applyNumberFormat="1" applyFont="1" applyFill="1" applyBorder="1" applyAlignment="1" applyProtection="1">
      <alignment horizontal="center"/>
    </xf>
    <xf numFmtId="3" fontId="66" fillId="29" borderId="61" xfId="11" applyNumberFormat="1" applyFont="1" applyFill="1" applyBorder="1" applyAlignment="1" applyProtection="1">
      <alignment horizontal="center"/>
    </xf>
    <xf numFmtId="9" fontId="66" fillId="0" borderId="64" xfId="12" applyFont="1" applyFill="1" applyBorder="1" applyAlignment="1" applyProtection="1">
      <alignment horizontal="center"/>
    </xf>
    <xf numFmtId="3" fontId="66" fillId="27" borderId="58" xfId="11" applyNumberFormat="1" applyFont="1" applyFill="1" applyBorder="1" applyAlignment="1" applyProtection="1">
      <alignment horizontal="center"/>
    </xf>
    <xf numFmtId="3" fontId="66" fillId="29" borderId="58" xfId="11" applyNumberFormat="1" applyFont="1" applyFill="1" applyBorder="1" applyAlignment="1" applyProtection="1">
      <alignment horizontal="center"/>
    </xf>
    <xf numFmtId="3" fontId="66" fillId="0" borderId="64" xfId="2" applyNumberFormat="1" applyFont="1" applyFill="1" applyBorder="1" applyAlignment="1">
      <alignment horizontal="center"/>
    </xf>
    <xf numFmtId="3" fontId="65" fillId="27" borderId="58" xfId="11" applyNumberFormat="1" applyFont="1" applyFill="1" applyBorder="1" applyAlignment="1" applyProtection="1">
      <alignment horizontal="center"/>
    </xf>
    <xf numFmtId="3" fontId="65" fillId="29" borderId="58" xfId="11" applyNumberFormat="1" applyFont="1" applyFill="1" applyBorder="1" applyAlignment="1" applyProtection="1">
      <alignment horizontal="center"/>
    </xf>
    <xf numFmtId="177" fontId="65" fillId="29" borderId="59" xfId="11" applyNumberFormat="1" applyFont="1" applyFill="1" applyBorder="1" applyAlignment="1" applyProtection="1">
      <alignment horizontal="center"/>
    </xf>
    <xf numFmtId="0" fontId="66" fillId="0" borderId="64" xfId="2" applyFont="1" applyBorder="1"/>
    <xf numFmtId="0" fontId="63" fillId="0" borderId="64" xfId="0" applyFont="1" applyBorder="1"/>
    <xf numFmtId="0" fontId="66" fillId="0" borderId="57" xfId="2" applyFont="1" applyFill="1" applyBorder="1"/>
    <xf numFmtId="177" fontId="63" fillId="29" borderId="62" xfId="0" applyNumberFormat="1" applyFont="1" applyFill="1" applyBorder="1" applyAlignment="1">
      <alignment horizontal="center"/>
    </xf>
    <xf numFmtId="171" fontId="65" fillId="27" borderId="68" xfId="2" applyNumberFormat="1" applyFont="1" applyFill="1" applyBorder="1" applyAlignment="1">
      <alignment horizontal="left"/>
    </xf>
    <xf numFmtId="171" fontId="65" fillId="27" borderId="61" xfId="2" applyNumberFormat="1" applyFont="1" applyFill="1" applyBorder="1" applyAlignment="1">
      <alignment horizontal="left"/>
    </xf>
    <xf numFmtId="3" fontId="66" fillId="27" borderId="61" xfId="2" applyNumberFormat="1" applyFont="1" applyFill="1" applyBorder="1" applyAlignment="1">
      <alignment horizontal="center"/>
    </xf>
    <xf numFmtId="3" fontId="66" fillId="27" borderId="60" xfId="2" applyNumberFormat="1" applyFont="1" applyFill="1" applyBorder="1" applyAlignment="1">
      <alignment horizontal="center"/>
    </xf>
    <xf numFmtId="171" fontId="65" fillId="27" borderId="58" xfId="2" applyNumberFormat="1" applyFont="1" applyFill="1" applyBorder="1" applyAlignment="1">
      <alignment horizontal="left"/>
    </xf>
    <xf numFmtId="3" fontId="66" fillId="27" borderId="58" xfId="2" applyNumberFormat="1" applyFont="1" applyFill="1" applyBorder="1" applyAlignment="1">
      <alignment horizontal="center"/>
    </xf>
    <xf numFmtId="0" fontId="65" fillId="27" borderId="57" xfId="2" applyFont="1" applyFill="1" applyBorder="1" applyAlignment="1">
      <alignment vertical="center" wrapText="1"/>
    </xf>
    <xf numFmtId="1" fontId="65" fillId="27" borderId="58" xfId="2" applyNumberFormat="1" applyFont="1" applyFill="1" applyBorder="1" applyAlignment="1">
      <alignment horizontal="center" vertical="center" wrapText="1"/>
    </xf>
    <xf numFmtId="1" fontId="65" fillId="29" borderId="58" xfId="2" applyNumberFormat="1" applyFont="1" applyFill="1" applyBorder="1" applyAlignment="1">
      <alignment horizontal="center" vertical="center" wrapText="1"/>
    </xf>
    <xf numFmtId="1" fontId="65" fillId="29" borderId="59" xfId="2" applyNumberFormat="1" applyFont="1" applyFill="1" applyBorder="1" applyAlignment="1">
      <alignment horizontal="center" vertical="center" wrapText="1"/>
    </xf>
    <xf numFmtId="0" fontId="66" fillId="27" borderId="57" xfId="2" applyFont="1" applyFill="1" applyBorder="1" applyAlignment="1">
      <alignment horizontal="left"/>
    </xf>
    <xf numFmtId="0" fontId="65" fillId="0" borderId="57" xfId="2" applyFont="1" applyFill="1" applyBorder="1" applyAlignment="1"/>
    <xf numFmtId="0" fontId="65" fillId="0" borderId="58" xfId="2" applyFont="1" applyFill="1" applyBorder="1" applyAlignment="1"/>
    <xf numFmtId="0" fontId="65" fillId="0" borderId="58" xfId="2" applyFont="1" applyFill="1" applyBorder="1" applyAlignment="1">
      <alignment horizontal="left"/>
    </xf>
    <xf numFmtId="0" fontId="65" fillId="0" borderId="59" xfId="2" applyFont="1" applyFill="1" applyBorder="1" applyAlignment="1">
      <alignment horizontal="left"/>
    </xf>
    <xf numFmtId="2" fontId="66" fillId="0" borderId="66" xfId="2" applyNumberFormat="1" applyFont="1" applyFill="1" applyBorder="1" applyAlignment="1">
      <alignment horizontal="left"/>
    </xf>
    <xf numFmtId="3" fontId="63" fillId="0" borderId="0" xfId="0" applyNumberFormat="1" applyFont="1" applyFill="1" applyBorder="1"/>
    <xf numFmtId="177" fontId="63" fillId="0" borderId="69" xfId="0" applyNumberFormat="1" applyFont="1" applyFill="1" applyBorder="1" applyAlignment="1">
      <alignment horizontal="center"/>
    </xf>
    <xf numFmtId="177" fontId="66" fillId="0" borderId="69" xfId="2" applyNumberFormat="1" applyFont="1" applyFill="1" applyBorder="1" applyAlignment="1">
      <alignment horizontal="center"/>
    </xf>
    <xf numFmtId="0" fontId="65" fillId="0" borderId="57" xfId="2" applyFont="1" applyFill="1" applyBorder="1" applyAlignment="1">
      <alignment horizontal="left"/>
    </xf>
    <xf numFmtId="0" fontId="63" fillId="0" borderId="58" xfId="0" applyFont="1" applyBorder="1"/>
    <xf numFmtId="177" fontId="63" fillId="0" borderId="59" xfId="0" applyNumberFormat="1" applyFont="1" applyBorder="1" applyAlignment="1">
      <alignment horizontal="center"/>
    </xf>
    <xf numFmtId="0" fontId="66" fillId="0" borderId="68" xfId="2" applyFont="1" applyFill="1" applyBorder="1" applyAlignment="1">
      <alignment horizontal="left"/>
    </xf>
    <xf numFmtId="3" fontId="63" fillId="0" borderId="61" xfId="0" applyNumberFormat="1" applyFont="1" applyBorder="1"/>
    <xf numFmtId="177" fontId="63" fillId="0" borderId="60" xfId="0" applyNumberFormat="1" applyFont="1" applyBorder="1" applyAlignment="1">
      <alignment horizontal="center"/>
    </xf>
    <xf numFmtId="0" fontId="66" fillId="0" borderId="63" xfId="2" applyFont="1" applyFill="1" applyBorder="1" applyAlignment="1">
      <alignment horizontal="left" vertical="top" wrapText="1"/>
    </xf>
    <xf numFmtId="3" fontId="65" fillId="0" borderId="67" xfId="2" applyNumberFormat="1" applyFont="1" applyFill="1" applyBorder="1" applyAlignment="1">
      <alignment horizontal="left"/>
    </xf>
    <xf numFmtId="177" fontId="65" fillId="0" borderId="62" xfId="2" applyNumberFormat="1" applyFont="1" applyFill="1" applyBorder="1" applyAlignment="1">
      <alignment horizontal="center"/>
    </xf>
    <xf numFmtId="0" fontId="68" fillId="31" borderId="0" xfId="0" applyFont="1" applyFill="1" applyBorder="1" applyAlignment="1">
      <alignment vertical="top" wrapText="1"/>
    </xf>
    <xf numFmtId="0" fontId="66" fillId="0" borderId="57" xfId="3" applyFont="1" applyFill="1" applyBorder="1"/>
    <xf numFmtId="3" fontId="65" fillId="29" borderId="0" xfId="2" applyNumberFormat="1" applyFont="1" applyFill="1" applyBorder="1" applyAlignment="1">
      <alignment horizontal="center"/>
    </xf>
    <xf numFmtId="177" fontId="63" fillId="29" borderId="59" xfId="0" applyNumberFormat="1" applyFont="1" applyFill="1" applyBorder="1" applyAlignment="1">
      <alignment horizontal="center"/>
    </xf>
    <xf numFmtId="171" fontId="65" fillId="0" borderId="68" xfId="3" applyNumberFormat="1" applyFont="1" applyFill="1" applyBorder="1" applyAlignment="1">
      <alignment horizontal="left"/>
    </xf>
    <xf numFmtId="0" fontId="69" fillId="0" borderId="61" xfId="2" applyFont="1" applyFill="1" applyBorder="1" applyAlignment="1">
      <alignment horizontal="right"/>
    </xf>
    <xf numFmtId="172" fontId="69" fillId="0" borderId="61" xfId="2" applyNumberFormat="1" applyFont="1" applyFill="1" applyBorder="1" applyAlignment="1">
      <alignment horizontal="center"/>
    </xf>
    <xf numFmtId="172" fontId="66" fillId="31" borderId="64" xfId="2" applyNumberFormat="1" applyFont="1" applyFill="1" applyBorder="1" applyAlignment="1">
      <alignment horizontal="center"/>
    </xf>
    <xf numFmtId="0" fontId="66" fillId="0" borderId="67" xfId="2" applyFont="1" applyFill="1" applyBorder="1"/>
    <xf numFmtId="0" fontId="65" fillId="27" borderId="57" xfId="2" applyFont="1" applyFill="1" applyBorder="1" applyAlignment="1">
      <alignment horizontal="center"/>
    </xf>
    <xf numFmtId="0" fontId="65" fillId="27" borderId="58" xfId="2" applyFont="1" applyFill="1" applyBorder="1" applyAlignment="1">
      <alignment horizontal="center"/>
    </xf>
    <xf numFmtId="1" fontId="63" fillId="28" borderId="59" xfId="0" applyNumberFormat="1" applyFont="1" applyFill="1" applyBorder="1"/>
    <xf numFmtId="1" fontId="94" fillId="29" borderId="59" xfId="0" applyNumberFormat="1" applyFont="1" applyFill="1" applyBorder="1" applyAlignment="1">
      <alignment horizontal="center" vertical="center" wrapText="1"/>
    </xf>
    <xf numFmtId="3" fontId="65" fillId="27" borderId="0" xfId="2" applyNumberFormat="1" applyFont="1" applyFill="1" applyBorder="1" applyAlignment="1">
      <alignment horizontal="center"/>
    </xf>
    <xf numFmtId="3" fontId="66" fillId="29" borderId="58" xfId="2" applyNumberFormat="1" applyFont="1" applyFill="1" applyBorder="1" applyAlignment="1">
      <alignment horizontal="center"/>
    </xf>
    <xf numFmtId="0" fontId="66" fillId="0" borderId="66" xfId="3" applyFont="1" applyFill="1" applyBorder="1"/>
    <xf numFmtId="0" fontId="66" fillId="0" borderId="66" xfId="3" applyFont="1" applyBorder="1"/>
    <xf numFmtId="0" fontId="66" fillId="0" borderId="66" xfId="2" applyFont="1" applyFill="1" applyBorder="1" applyAlignment="1">
      <alignment horizontal="left"/>
    </xf>
    <xf numFmtId="0" fontId="65" fillId="0" borderId="68" xfId="2" applyFont="1" applyFill="1" applyBorder="1"/>
    <xf numFmtId="3" fontId="65" fillId="27" borderId="67" xfId="2" applyNumberFormat="1" applyFont="1" applyFill="1" applyBorder="1" applyAlignment="1">
      <alignment horizontal="center"/>
    </xf>
    <xf numFmtId="3" fontId="65" fillId="29" borderId="67" xfId="2" applyNumberFormat="1" applyFont="1" applyFill="1" applyBorder="1" applyAlignment="1">
      <alignment horizontal="center"/>
    </xf>
    <xf numFmtId="177" fontId="65" fillId="29" borderId="62" xfId="2" applyNumberFormat="1" applyFont="1" applyFill="1" applyBorder="1" applyAlignment="1">
      <alignment horizontal="center"/>
    </xf>
    <xf numFmtId="0" fontId="66" fillId="0" borderId="68" xfId="2" applyFont="1" applyFill="1" applyBorder="1"/>
    <xf numFmtId="0" fontId="66" fillId="0" borderId="63" xfId="2" applyFont="1" applyFill="1" applyBorder="1"/>
    <xf numFmtId="0" fontId="65" fillId="0" borderId="63" xfId="2" applyFont="1" applyFill="1" applyBorder="1"/>
    <xf numFmtId="3" fontId="65" fillId="29" borderId="59" xfId="2" applyNumberFormat="1" applyFont="1" applyFill="1" applyBorder="1" applyAlignment="1">
      <alignment horizontal="center"/>
    </xf>
    <xf numFmtId="3" fontId="69" fillId="0" borderId="0" xfId="11" applyNumberFormat="1" applyFont="1" applyFill="1" applyBorder="1" applyAlignment="1" applyProtection="1"/>
    <xf numFmtId="0" fontId="63" fillId="32" borderId="62" xfId="0" applyFont="1" applyFill="1" applyBorder="1"/>
    <xf numFmtId="0" fontId="63" fillId="32" borderId="59" xfId="0" applyFont="1" applyFill="1" applyBorder="1"/>
    <xf numFmtId="0" fontId="7" fillId="14" borderId="1" xfId="0" applyFont="1" applyFill="1" applyBorder="1" applyAlignment="1">
      <alignment vertical="center" wrapText="1"/>
    </xf>
    <xf numFmtId="0" fontId="27" fillId="4" borderId="1" xfId="0" applyFont="1" applyFill="1" applyBorder="1" applyAlignment="1">
      <alignment horizontal="center" vertical="center" wrapText="1"/>
    </xf>
    <xf numFmtId="174" fontId="53" fillId="2" borderId="7" xfId="0" applyNumberFormat="1" applyFont="1" applyFill="1" applyBorder="1" applyAlignment="1"/>
    <xf numFmtId="174" fontId="0" fillId="0" borderId="5" xfId="0" applyNumberFormat="1" applyBorder="1" applyAlignment="1">
      <alignment horizontal="center"/>
    </xf>
    <xf numFmtId="174" fontId="58" fillId="5" borderId="70" xfId="0" applyNumberFormat="1" applyFont="1" applyFill="1" applyBorder="1" applyAlignment="1"/>
    <xf numFmtId="174" fontId="58" fillId="5" borderId="71" xfId="0" applyNumberFormat="1" applyFont="1" applyFill="1" applyBorder="1" applyAlignment="1"/>
    <xf numFmtId="174" fontId="0" fillId="2" borderId="34" xfId="0" applyNumberFormat="1" applyFill="1" applyBorder="1" applyAlignment="1"/>
    <xf numFmtId="0" fontId="59" fillId="6" borderId="1" xfId="10" applyNumberFormat="1" applyFont="1" applyFill="1" applyBorder="1" applyAlignment="1">
      <alignment horizontal="left" vertical="center"/>
    </xf>
    <xf numFmtId="0" fontId="59" fillId="6" borderId="6" xfId="10" applyNumberFormat="1" applyFont="1" applyFill="1" applyBorder="1" applyAlignment="1">
      <alignment horizontal="left" vertical="center"/>
    </xf>
    <xf numFmtId="0" fontId="59" fillId="6" borderId="11" xfId="10" applyNumberFormat="1" applyFont="1" applyFill="1" applyBorder="1" applyAlignment="1">
      <alignment horizontal="left" vertical="center"/>
    </xf>
    <xf numFmtId="0" fontId="59" fillId="6" borderId="12" xfId="10" applyNumberFormat="1" applyFont="1" applyFill="1" applyBorder="1" applyAlignment="1">
      <alignment horizontal="left" vertical="center"/>
    </xf>
    <xf numFmtId="0" fontId="59" fillId="15" borderId="6" xfId="10" applyNumberFormat="1" applyFont="1" applyFill="1" applyBorder="1" applyAlignment="1">
      <alignment horizontal="left" vertical="top" wrapText="1"/>
    </xf>
    <xf numFmtId="0" fontId="60" fillId="0" borderId="11" xfId="0" applyFont="1" applyBorder="1"/>
    <xf numFmtId="0" fontId="60" fillId="0" borderId="9" xfId="0" applyFont="1" applyBorder="1"/>
    <xf numFmtId="0" fontId="59" fillId="15" borderId="1" xfId="10" applyNumberFormat="1" applyFont="1" applyFill="1" applyBorder="1" applyAlignment="1">
      <alignment horizontal="left" vertical="center" wrapText="1"/>
    </xf>
    <xf numFmtId="0" fontId="59" fillId="15" borderId="1" xfId="10" applyNumberFormat="1" applyFont="1" applyFill="1" applyBorder="1" applyAlignment="1">
      <alignment horizontal="left" vertical="center"/>
    </xf>
    <xf numFmtId="0" fontId="44" fillId="2" borderId="13" xfId="0" applyFont="1" applyFill="1" applyBorder="1" applyAlignment="1">
      <alignment horizontal="center" vertical="center" wrapText="1"/>
    </xf>
    <xf numFmtId="0" fontId="44" fillId="2" borderId="4"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15" xfId="0" applyFont="1" applyFill="1" applyBorder="1" applyAlignment="1">
      <alignment horizontal="center" vertical="center"/>
    </xf>
    <xf numFmtId="0" fontId="44" fillId="2" borderId="0" xfId="0" applyFont="1" applyFill="1" applyBorder="1" applyAlignment="1">
      <alignment horizontal="center" vertical="center"/>
    </xf>
    <xf numFmtId="0" fontId="44" fillId="2" borderId="16" xfId="0" applyFont="1" applyFill="1" applyBorder="1" applyAlignment="1">
      <alignment horizontal="center" vertical="center"/>
    </xf>
    <xf numFmtId="0" fontId="44" fillId="2" borderId="29" xfId="0" applyFont="1" applyFill="1" applyBorder="1" applyAlignment="1">
      <alignment horizontal="center" vertical="center"/>
    </xf>
    <xf numFmtId="0" fontId="44" fillId="2" borderId="28" xfId="0" applyFont="1" applyFill="1" applyBorder="1" applyAlignment="1">
      <alignment horizontal="center" vertical="center"/>
    </xf>
    <xf numFmtId="0" fontId="44" fillId="2" borderId="27" xfId="0" applyFont="1" applyFill="1" applyBorder="1" applyAlignment="1">
      <alignment horizontal="center" vertical="center"/>
    </xf>
    <xf numFmtId="0" fontId="46" fillId="11" borderId="0" xfId="10" applyNumberFormat="1" applyFont="1" applyFill="1" applyBorder="1" applyAlignment="1">
      <alignment horizontal="left" vertical="center" wrapText="1"/>
    </xf>
    <xf numFmtId="0" fontId="8" fillId="2" borderId="0" xfId="10" applyNumberFormat="1" applyFont="1" applyFill="1" applyBorder="1" applyAlignment="1">
      <alignment horizontal="left" vertical="center"/>
    </xf>
    <xf numFmtId="0" fontId="8" fillId="2" borderId="0" xfId="10" applyNumberFormat="1" applyFont="1" applyFill="1" applyBorder="1" applyAlignment="1">
      <alignment horizontal="left" vertical="center" wrapText="1"/>
    </xf>
    <xf numFmtId="49" fontId="46" fillId="11" borderId="0" xfId="10" applyNumberFormat="1" applyFont="1" applyFill="1" applyBorder="1" applyAlignment="1">
      <alignment horizontal="left" vertical="center"/>
    </xf>
    <xf numFmtId="0" fontId="8" fillId="2" borderId="0" xfId="10" applyNumberFormat="1" applyFont="1" applyFill="1" applyBorder="1" applyAlignment="1">
      <alignment horizontal="left" vertical="top" wrapText="1"/>
    </xf>
    <xf numFmtId="167" fontId="11" fillId="2" borderId="5" xfId="0" applyNumberFormat="1" applyFont="1" applyFill="1" applyBorder="1" applyAlignment="1">
      <alignment horizontal="center" vertical="top"/>
    </xf>
    <xf numFmtId="167" fontId="11" fillId="2" borderId="26" xfId="0" applyNumberFormat="1" applyFont="1" applyFill="1" applyBorder="1" applyAlignment="1">
      <alignment horizontal="center" vertical="top"/>
    </xf>
    <xf numFmtId="167" fontId="16" fillId="3" borderId="5" xfId="0" applyNumberFormat="1" applyFont="1" applyFill="1" applyBorder="1" applyAlignment="1">
      <alignment horizontal="center" vertical="top"/>
    </xf>
    <xf numFmtId="167" fontId="16" fillId="3" borderId="26" xfId="0" applyNumberFormat="1" applyFont="1" applyFill="1" applyBorder="1" applyAlignment="1">
      <alignment horizontal="center" vertical="top"/>
    </xf>
    <xf numFmtId="0" fontId="11" fillId="2" borderId="5" xfId="0" applyFont="1" applyFill="1" applyBorder="1" applyAlignment="1">
      <alignment horizontal="center"/>
    </xf>
    <xf numFmtId="0" fontId="11" fillId="2" borderId="26" xfId="0" applyFont="1" applyFill="1" applyBorder="1" applyAlignment="1">
      <alignment horizontal="center"/>
    </xf>
    <xf numFmtId="0" fontId="11" fillId="2" borderId="5" xfId="0" applyFont="1" applyFill="1" applyBorder="1" applyAlignment="1">
      <alignment horizontal="center" vertical="top"/>
    </xf>
    <xf numFmtId="0" fontId="11" fillId="2" borderId="26" xfId="0" applyFont="1" applyFill="1" applyBorder="1" applyAlignment="1">
      <alignment horizontal="center" vertical="top"/>
    </xf>
    <xf numFmtId="167" fontId="11" fillId="2" borderId="13" xfId="0" applyNumberFormat="1" applyFont="1" applyFill="1" applyBorder="1" applyAlignment="1">
      <alignment horizontal="center" vertical="top"/>
    </xf>
    <xf numFmtId="167" fontId="11" fillId="2" borderId="29" xfId="0" applyNumberFormat="1" applyFont="1" applyFill="1" applyBorder="1" applyAlignment="1">
      <alignment horizontal="center" vertical="top"/>
    </xf>
    <xf numFmtId="0" fontId="10" fillId="8" borderId="6" xfId="0" applyFont="1" applyFill="1" applyBorder="1" applyAlignment="1">
      <alignment horizontal="left"/>
    </xf>
    <xf numFmtId="0" fontId="10" fillId="8" borderId="11" xfId="0" applyFont="1" applyFill="1" applyBorder="1" applyAlignment="1">
      <alignment horizontal="left"/>
    </xf>
    <xf numFmtId="0" fontId="10" fillId="8" borderId="12" xfId="0" applyFont="1" applyFill="1" applyBorder="1" applyAlignment="1">
      <alignment horizontal="left"/>
    </xf>
    <xf numFmtId="0" fontId="10" fillId="8" borderId="6" xfId="0" applyFont="1" applyFill="1" applyBorder="1" applyAlignment="1">
      <alignment horizontal="left" vertical="center"/>
    </xf>
    <xf numFmtId="0" fontId="10" fillId="8" borderId="11" xfId="0" applyFont="1" applyFill="1" applyBorder="1" applyAlignment="1">
      <alignment horizontal="left" vertical="center"/>
    </xf>
    <xf numFmtId="0" fontId="10" fillId="8" borderId="12" xfId="0" applyFont="1" applyFill="1" applyBorder="1" applyAlignment="1">
      <alignment horizontal="left" vertical="center"/>
    </xf>
    <xf numFmtId="0" fontId="16" fillId="3" borderId="1" xfId="0" applyFont="1" applyFill="1" applyBorder="1" applyAlignment="1">
      <alignment horizontal="center"/>
    </xf>
    <xf numFmtId="0" fontId="16" fillId="9" borderId="1" xfId="0" applyFont="1" applyFill="1" applyBorder="1" applyAlignment="1">
      <alignment horizontal="center"/>
    </xf>
    <xf numFmtId="0" fontId="16" fillId="0" borderId="1" xfId="0" applyFont="1" applyFill="1" applyBorder="1" applyAlignment="1">
      <alignment horizontal="center"/>
    </xf>
    <xf numFmtId="0" fontId="16" fillId="3" borderId="6" xfId="0" applyFont="1" applyFill="1" applyBorder="1" applyAlignment="1">
      <alignment horizontal="left" vertical="top"/>
    </xf>
    <xf numFmtId="0" fontId="16" fillId="3" borderId="11" xfId="0" applyFont="1" applyFill="1" applyBorder="1" applyAlignment="1">
      <alignment horizontal="left" vertical="top"/>
    </xf>
    <xf numFmtId="0" fontId="16" fillId="3" borderId="12" xfId="0" applyFont="1" applyFill="1" applyBorder="1" applyAlignment="1">
      <alignment horizontal="left" vertical="top"/>
    </xf>
    <xf numFmtId="0" fontId="11" fillId="2" borderId="13"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17" xfId="0" applyFont="1" applyFill="1" applyBorder="1" applyAlignment="1">
      <alignment horizontal="left" vertical="top" wrapText="1"/>
    </xf>
    <xf numFmtId="1" fontId="11" fillId="2" borderId="5" xfId="0" applyNumberFormat="1" applyFont="1" applyFill="1" applyBorder="1" applyAlignment="1">
      <alignment horizontal="center" vertical="top" wrapText="1"/>
    </xf>
    <xf numFmtId="1" fontId="11" fillId="2" borderId="10" xfId="0" applyNumberFormat="1" applyFont="1" applyFill="1" applyBorder="1" applyAlignment="1">
      <alignment horizontal="center" vertical="top" wrapText="1"/>
    </xf>
    <xf numFmtId="167" fontId="16" fillId="3" borderId="10" xfId="0" applyNumberFormat="1" applyFont="1" applyFill="1" applyBorder="1" applyAlignment="1">
      <alignment horizontal="center" vertical="top"/>
    </xf>
    <xf numFmtId="0" fontId="10" fillId="8" borderId="28" xfId="0" applyFont="1" applyFill="1" applyBorder="1" applyAlignment="1">
      <alignment horizontal="left"/>
    </xf>
    <xf numFmtId="0" fontId="16" fillId="3" borderId="6" xfId="0" applyFont="1" applyFill="1" applyBorder="1" applyAlignment="1">
      <alignment horizontal="center"/>
    </xf>
    <xf numFmtId="0" fontId="16" fillId="3" borderId="11" xfId="0" applyFont="1" applyFill="1" applyBorder="1" applyAlignment="1">
      <alignment horizontal="center"/>
    </xf>
    <xf numFmtId="0" fontId="16" fillId="3" borderId="12" xfId="0" applyFont="1" applyFill="1" applyBorder="1" applyAlignment="1">
      <alignment horizontal="center"/>
    </xf>
    <xf numFmtId="0" fontId="11" fillId="2" borderId="29" xfId="0" applyFont="1" applyFill="1" applyBorder="1" applyAlignment="1">
      <alignment horizontal="left" vertical="top" wrapText="1"/>
    </xf>
    <xf numFmtId="1" fontId="11" fillId="2" borderId="26" xfId="0" applyNumberFormat="1" applyFont="1" applyFill="1" applyBorder="1" applyAlignment="1">
      <alignment horizontal="center" vertical="top" wrapText="1"/>
    </xf>
    <xf numFmtId="1" fontId="11" fillId="2" borderId="4" xfId="0" applyNumberFormat="1" applyFont="1" applyFill="1" applyBorder="1" applyAlignment="1">
      <alignment horizontal="left" vertical="top" wrapText="1"/>
    </xf>
    <xf numFmtId="1" fontId="11" fillId="2" borderId="9" xfId="0" applyNumberFormat="1" applyFont="1" applyFill="1" applyBorder="1" applyAlignment="1">
      <alignment horizontal="left" vertical="top" wrapText="1"/>
    </xf>
    <xf numFmtId="1" fontId="11" fillId="2" borderId="28" xfId="0" applyNumberFormat="1" applyFont="1" applyFill="1" applyBorder="1" applyAlignment="1">
      <alignment horizontal="left" vertical="top" wrapText="1"/>
    </xf>
    <xf numFmtId="1" fontId="11" fillId="2" borderId="27" xfId="0" applyNumberFormat="1" applyFont="1" applyFill="1" applyBorder="1" applyAlignment="1">
      <alignment horizontal="left" vertical="top" wrapText="1"/>
    </xf>
    <xf numFmtId="1" fontId="11" fillId="2" borderId="9" xfId="0" applyNumberFormat="1" applyFont="1" applyFill="1" applyBorder="1" applyAlignment="1">
      <alignment horizontal="center" vertical="top" wrapText="1"/>
    </xf>
    <xf numFmtId="1" fontId="11" fillId="2" borderId="27" xfId="0" applyNumberFormat="1" applyFont="1" applyFill="1" applyBorder="1" applyAlignment="1">
      <alignment horizontal="center" vertical="top" wrapText="1"/>
    </xf>
    <xf numFmtId="0" fontId="11" fillId="0" borderId="4" xfId="0" applyFont="1" applyBorder="1" applyAlignment="1">
      <alignment horizontal="left" vertical="top"/>
    </xf>
    <xf numFmtId="0" fontId="11" fillId="0" borderId="9" xfId="0" applyFont="1" applyBorder="1" applyAlignment="1">
      <alignment horizontal="left" vertical="top"/>
    </xf>
    <xf numFmtId="0" fontId="11" fillId="0" borderId="28" xfId="0" applyFont="1" applyBorder="1" applyAlignment="1">
      <alignment horizontal="left" vertical="top"/>
    </xf>
    <xf numFmtId="0" fontId="11" fillId="0" borderId="27" xfId="0" applyFont="1" applyBorder="1" applyAlignment="1">
      <alignment horizontal="left" vertical="top"/>
    </xf>
    <xf numFmtId="0" fontId="16" fillId="9" borderId="6" xfId="0" applyFont="1" applyFill="1" applyBorder="1" applyAlignment="1">
      <alignment horizontal="center"/>
    </xf>
    <xf numFmtId="0" fontId="16" fillId="9" borderId="12" xfId="0" applyFont="1" applyFill="1" applyBorder="1" applyAlignment="1">
      <alignment horizontal="center"/>
    </xf>
    <xf numFmtId="0" fontId="16" fillId="0" borderId="6" xfId="0" applyFont="1" applyFill="1" applyBorder="1" applyAlignment="1">
      <alignment horizontal="center"/>
    </xf>
    <xf numFmtId="0" fontId="16" fillId="0" borderId="12" xfId="0" applyFont="1" applyFill="1" applyBorder="1" applyAlignment="1">
      <alignment horizontal="center"/>
    </xf>
    <xf numFmtId="0" fontId="11" fillId="0" borderId="13" xfId="0" applyFont="1" applyBorder="1" applyAlignment="1">
      <alignment horizontal="left" vertical="top" wrapText="1"/>
    </xf>
    <xf numFmtId="0" fontId="1" fillId="0" borderId="9"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29" xfId="0" applyFont="1" applyBorder="1" applyAlignment="1">
      <alignment horizontal="left" vertical="top" wrapText="1"/>
    </xf>
    <xf numFmtId="0" fontId="1" fillId="0" borderId="27" xfId="0" applyFont="1" applyBorder="1" applyAlignment="1">
      <alignment horizontal="left" vertical="top" wrapText="1"/>
    </xf>
    <xf numFmtId="0" fontId="5" fillId="17" borderId="6" xfId="0" applyFont="1" applyFill="1" applyBorder="1" applyAlignment="1">
      <alignment horizontal="center"/>
    </xf>
    <xf numFmtId="0" fontId="5" fillId="17" borderId="12" xfId="0" applyFont="1" applyFill="1" applyBorder="1" applyAlignment="1">
      <alignment horizontal="center"/>
    </xf>
    <xf numFmtId="0" fontId="8" fillId="6" borderId="11" xfId="0" applyFont="1" applyFill="1" applyBorder="1" applyAlignment="1">
      <alignment horizontal="center"/>
    </xf>
    <xf numFmtId="0" fontId="8" fillId="6" borderId="12" xfId="0" applyFont="1" applyFill="1" applyBorder="1" applyAlignment="1">
      <alignment horizontal="center"/>
    </xf>
    <xf numFmtId="0" fontId="63" fillId="0" borderId="57" xfId="0" applyFont="1" applyBorder="1" applyAlignment="1">
      <alignment horizontal="center" vertical="center" wrapText="1"/>
    </xf>
    <xf numFmtId="0" fontId="63" fillId="0" borderId="58" xfId="0" applyFont="1" applyBorder="1" applyAlignment="1">
      <alignment horizontal="center" vertical="center" wrapText="1"/>
    </xf>
    <xf numFmtId="0" fontId="63" fillId="0" borderId="59" xfId="0" applyFont="1" applyBorder="1" applyAlignment="1">
      <alignment horizontal="center" vertical="center" wrapText="1"/>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37" fillId="0" borderId="4"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33" xfId="0" applyFont="1" applyBorder="1" applyAlignment="1">
      <alignment horizontal="center" vertical="center" wrapText="1"/>
    </xf>
    <xf numFmtId="0" fontId="24" fillId="3" borderId="1"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34" xfId="0" applyFont="1" applyFill="1" applyBorder="1" applyAlignment="1">
      <alignment horizontal="center" vertical="center" wrapText="1"/>
    </xf>
    <xf numFmtId="0" fontId="24" fillId="4" borderId="5" xfId="0" applyFont="1" applyFill="1" applyBorder="1" applyAlignment="1">
      <alignment horizontal="left" vertical="top" wrapText="1"/>
    </xf>
    <xf numFmtId="0" fontId="24" fillId="4" borderId="34" xfId="0" applyFont="1" applyFill="1" applyBorder="1" applyAlignment="1">
      <alignment horizontal="left" vertical="top" wrapText="1"/>
    </xf>
    <xf numFmtId="0" fontId="24" fillId="4" borderId="1"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34" xfId="0" applyFont="1" applyFill="1" applyBorder="1" applyAlignment="1">
      <alignment horizontal="center" vertical="center" wrapText="1"/>
    </xf>
    <xf numFmtId="173" fontId="0" fillId="0" borderId="5" xfId="0" applyNumberFormat="1" applyFont="1" applyFill="1" applyBorder="1" applyAlignment="1">
      <alignment horizontal="center" vertical="center"/>
    </xf>
    <xf numFmtId="173" fontId="0" fillId="0" borderId="34" xfId="0" applyNumberFormat="1" applyFont="1" applyFill="1" applyBorder="1" applyAlignment="1">
      <alignment horizontal="center" vertical="center"/>
    </xf>
    <xf numFmtId="0" fontId="0" fillId="0" borderId="5" xfId="0" applyBorder="1" applyAlignment="1">
      <alignment horizontal="center" vertical="center" wrapText="1"/>
    </xf>
    <xf numFmtId="0" fontId="0" fillId="0" borderId="34" xfId="0" applyBorder="1" applyAlignment="1">
      <alignment horizontal="center" vertical="center" wrapText="1"/>
    </xf>
    <xf numFmtId="0" fontId="0" fillId="0" borderId="5" xfId="0" applyBorder="1" applyAlignment="1">
      <alignment horizontal="left" vertical="top" wrapText="1"/>
    </xf>
    <xf numFmtId="0" fontId="0" fillId="0" borderId="34" xfId="0" applyBorder="1" applyAlignment="1">
      <alignment horizontal="left" vertical="top" wrapText="1"/>
    </xf>
    <xf numFmtId="0" fontId="0" fillId="5" borderId="5" xfId="0" applyFill="1" applyBorder="1" applyAlignment="1">
      <alignment horizontal="center" vertical="center" wrapText="1"/>
    </xf>
    <xf numFmtId="0" fontId="0" fillId="5" borderId="3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0" xfId="0" applyBorder="1" applyAlignment="1">
      <alignment horizontal="left" vertical="top" wrapText="1"/>
    </xf>
    <xf numFmtId="0" fontId="0" fillId="0" borderId="0" xfId="0" applyAlignment="1">
      <alignment horizontal="left" vertical="top"/>
    </xf>
    <xf numFmtId="0" fontId="58" fillId="0" borderId="5" xfId="0" applyFont="1" applyFill="1" applyBorder="1" applyAlignment="1">
      <alignment horizontal="center" vertical="center" wrapText="1"/>
    </xf>
    <xf numFmtId="0" fontId="58" fillId="0" borderId="34" xfId="0" applyFont="1" applyFill="1" applyBorder="1" applyAlignment="1">
      <alignment horizontal="center" vertical="center" wrapText="1"/>
    </xf>
    <xf numFmtId="0" fontId="0" fillId="0" borderId="41" xfId="0" applyBorder="1" applyAlignment="1">
      <alignment horizontal="center" vertical="center"/>
    </xf>
    <xf numFmtId="0" fontId="0" fillId="0" borderId="7" xfId="0" applyBorder="1" applyAlignment="1">
      <alignment horizontal="center" vertical="center"/>
    </xf>
    <xf numFmtId="0" fontId="0" fillId="0" borderId="44" xfId="0" applyBorder="1" applyAlignment="1">
      <alignment horizontal="center" vertical="center"/>
    </xf>
    <xf numFmtId="0" fontId="78" fillId="0" borderId="6" xfId="0" applyFont="1" applyBorder="1" applyAlignment="1">
      <alignment horizontal="justify" wrapText="1"/>
    </xf>
    <xf numFmtId="0" fontId="78" fillId="0" borderId="11" xfId="0" applyFont="1" applyBorder="1" applyAlignment="1">
      <alignment horizontal="justify" wrapText="1"/>
    </xf>
    <xf numFmtId="0" fontId="78" fillId="0" borderId="54" xfId="0" applyFont="1" applyBorder="1" applyAlignment="1">
      <alignment horizontal="justify" wrapText="1"/>
    </xf>
    <xf numFmtId="0" fontId="89" fillId="0" borderId="6" xfId="0" applyFont="1" applyBorder="1" applyAlignment="1">
      <alignment horizontal="left" wrapText="1"/>
    </xf>
    <xf numFmtId="0" fontId="89" fillId="0" borderId="11" xfId="0" applyFont="1" applyBorder="1" applyAlignment="1">
      <alignment horizontal="left" wrapText="1"/>
    </xf>
    <xf numFmtId="0" fontId="89" fillId="0" borderId="54" xfId="0" applyFont="1" applyBorder="1" applyAlignment="1">
      <alignment horizontal="left" wrapText="1"/>
    </xf>
    <xf numFmtId="0" fontId="85" fillId="23" borderId="6" xfId="0" applyFont="1" applyFill="1" applyBorder="1" applyAlignment="1">
      <alignment horizontal="left"/>
    </xf>
    <xf numFmtId="0" fontId="85" fillId="23" borderId="11" xfId="0" applyFont="1" applyFill="1" applyBorder="1" applyAlignment="1">
      <alignment horizontal="left"/>
    </xf>
    <xf numFmtId="0" fontId="85" fillId="23" borderId="54" xfId="0" applyFont="1" applyFill="1" applyBorder="1" applyAlignment="1">
      <alignment horizontal="left"/>
    </xf>
    <xf numFmtId="0" fontId="85" fillId="0" borderId="6" xfId="0" applyFont="1" applyBorder="1" applyAlignment="1">
      <alignment horizontal="left"/>
    </xf>
    <xf numFmtId="0" fontId="85" fillId="0" borderId="11" xfId="0" applyFont="1" applyBorder="1" applyAlignment="1">
      <alignment horizontal="left"/>
    </xf>
    <xf numFmtId="0" fontId="85" fillId="0" borderId="54" xfId="0" applyFont="1" applyBorder="1" applyAlignment="1">
      <alignment horizontal="left"/>
    </xf>
    <xf numFmtId="0" fontId="0" fillId="0" borderId="41" xfId="0" applyBorder="1" applyAlignment="1"/>
    <xf numFmtId="0" fontId="0" fillId="0" borderId="7" xfId="0" applyBorder="1" applyAlignment="1"/>
    <xf numFmtId="0" fontId="0" fillId="0" borderId="44" xfId="0" applyBorder="1" applyAlignment="1"/>
    <xf numFmtId="0" fontId="71" fillId="0" borderId="49" xfId="0" applyFont="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74" fillId="0" borderId="41" xfId="0" applyFont="1" applyBorder="1" applyAlignment="1">
      <alignment horizontal="center" vertical="center" wrapText="1"/>
    </xf>
    <xf numFmtId="0" fontId="0" fillId="0" borderId="7" xfId="0" applyBorder="1" applyAlignment="1">
      <alignment horizontal="center" vertical="center" wrapText="1"/>
    </xf>
    <xf numFmtId="0" fontId="0" fillId="0" borderId="44" xfId="0" applyBorder="1" applyAlignment="1">
      <alignment horizontal="center" vertical="center" wrapText="1"/>
    </xf>
    <xf numFmtId="0" fontId="82" fillId="0" borderId="41" xfId="0" applyFont="1" applyBorder="1" applyAlignment="1">
      <alignment horizontal="center" vertical="center" wrapText="1"/>
    </xf>
    <xf numFmtId="0" fontId="82" fillId="0" borderId="7" xfId="0" applyFont="1" applyBorder="1" applyAlignment="1">
      <alignment horizontal="center" vertical="center" wrapText="1"/>
    </xf>
    <xf numFmtId="0" fontId="82" fillId="0" borderId="44" xfId="0" applyFont="1" applyBorder="1" applyAlignment="1">
      <alignment horizontal="center" vertical="center" wrapText="1"/>
    </xf>
    <xf numFmtId="0" fontId="0" fillId="0" borderId="41" xfId="0"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0" fillId="0" borderId="44" xfId="0" applyFont="1" applyBorder="1" applyAlignment="1">
      <alignment horizontal="center" vertical="center"/>
    </xf>
    <xf numFmtId="0" fontId="24" fillId="4" borderId="44" xfId="0" applyFont="1" applyFill="1" applyBorder="1" applyAlignment="1">
      <alignment horizontal="center" vertical="center" wrapText="1"/>
    </xf>
    <xf numFmtId="0" fontId="0" fillId="0" borderId="7" xfId="0" applyFill="1" applyBorder="1" applyAlignment="1">
      <alignment horizontal="center" vertical="center" wrapText="1"/>
    </xf>
    <xf numFmtId="0" fontId="0" fillId="0" borderId="44" xfId="0" applyFill="1" applyBorder="1" applyAlignment="1">
      <alignment horizontal="center" vertical="center" wrapText="1"/>
    </xf>
    <xf numFmtId="0" fontId="80" fillId="2" borderId="16"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42" xfId="0" applyFont="1" applyFill="1" applyBorder="1" applyAlignment="1">
      <alignment horizontal="center" vertical="center"/>
    </xf>
    <xf numFmtId="0" fontId="71" fillId="0" borderId="47" xfId="0" applyFont="1" applyBorder="1" applyAlignment="1">
      <alignment horizontal="center" vertical="center" wrapText="1"/>
    </xf>
    <xf numFmtId="0" fontId="71" fillId="0" borderId="3" xfId="0" applyFont="1" applyBorder="1" applyAlignment="1">
      <alignment horizontal="center" vertical="center" wrapText="1"/>
    </xf>
    <xf numFmtId="0" fontId="71" fillId="0" borderId="48" xfId="0" applyFont="1" applyBorder="1" applyAlignment="1">
      <alignment horizontal="center" vertical="center" wrapText="1"/>
    </xf>
    <xf numFmtId="0" fontId="71" fillId="0" borderId="22" xfId="0" applyFont="1" applyBorder="1" applyAlignment="1">
      <alignment horizontal="center" vertical="center" wrapText="1"/>
    </xf>
    <xf numFmtId="0" fontId="71" fillId="0" borderId="21" xfId="0" applyFont="1" applyBorder="1" applyAlignment="1">
      <alignment horizontal="center" vertical="center" wrapText="1"/>
    </xf>
    <xf numFmtId="0" fontId="74" fillId="0" borderId="7" xfId="0" applyFont="1" applyBorder="1" applyAlignment="1">
      <alignment horizontal="center" vertical="center" wrapText="1"/>
    </xf>
    <xf numFmtId="0" fontId="58" fillId="0" borderId="41" xfId="0" applyFont="1" applyBorder="1" applyAlignment="1">
      <alignment horizontal="center" vertical="center" wrapText="1"/>
    </xf>
    <xf numFmtId="0" fontId="58" fillId="0" borderId="7" xfId="0" applyFont="1" applyBorder="1" applyAlignment="1">
      <alignment horizontal="center" vertical="center" wrapText="1"/>
    </xf>
    <xf numFmtId="0" fontId="58" fillId="0" borderId="44" xfId="0" applyFont="1" applyBorder="1" applyAlignment="1">
      <alignment horizontal="center" vertical="center" wrapText="1"/>
    </xf>
    <xf numFmtId="0" fontId="58" fillId="0" borderId="7" xfId="0" applyFont="1" applyBorder="1" applyAlignment="1">
      <alignment horizontal="center" vertical="center"/>
    </xf>
    <xf numFmtId="0" fontId="58" fillId="0" borderId="44" xfId="0" applyFont="1" applyBorder="1" applyAlignment="1">
      <alignment horizontal="center" vertical="center"/>
    </xf>
    <xf numFmtId="0" fontId="37" fillId="0" borderId="13"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35" xfId="0" applyFont="1" applyBorder="1" applyAlignment="1">
      <alignment horizontal="center" vertical="center" wrapText="1"/>
    </xf>
    <xf numFmtId="0" fontId="16" fillId="3" borderId="6"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12" xfId="0" applyFont="1" applyFill="1" applyBorder="1" applyAlignment="1">
      <alignment horizontal="center" vertical="center"/>
    </xf>
    <xf numFmtId="2" fontId="16" fillId="3" borderId="6" xfId="0" applyNumberFormat="1" applyFont="1" applyFill="1" applyBorder="1" applyAlignment="1">
      <alignment horizontal="center" vertical="center"/>
    </xf>
    <xf numFmtId="2" fontId="16" fillId="3" borderId="11" xfId="0" applyNumberFormat="1" applyFont="1" applyFill="1" applyBorder="1" applyAlignment="1">
      <alignment horizontal="center" vertical="center"/>
    </xf>
    <xf numFmtId="2" fontId="16" fillId="3" borderId="12" xfId="0" applyNumberFormat="1" applyFont="1" applyFill="1" applyBorder="1" applyAlignment="1">
      <alignment horizontal="center" vertical="center"/>
    </xf>
    <xf numFmtId="0" fontId="16" fillId="24" borderId="6" xfId="0" applyFont="1" applyFill="1" applyBorder="1" applyAlignment="1">
      <alignment horizontal="center" vertical="center"/>
    </xf>
    <xf numFmtId="0" fontId="16" fillId="24" borderId="11" xfId="0" applyFont="1" applyFill="1" applyBorder="1" applyAlignment="1">
      <alignment horizontal="center" vertical="center"/>
    </xf>
    <xf numFmtId="0" fontId="16" fillId="24" borderId="12" xfId="0" applyFont="1" applyFill="1" applyBorder="1" applyAlignment="1">
      <alignment horizontal="center" vertical="center"/>
    </xf>
    <xf numFmtId="0" fontId="1" fillId="2" borderId="5"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34" xfId="0" applyFont="1" applyFill="1" applyBorder="1" applyAlignment="1">
      <alignment horizontal="left" vertical="top" wrapText="1"/>
    </xf>
    <xf numFmtId="176" fontId="0" fillId="0" borderId="5" xfId="0" applyNumberFormat="1" applyBorder="1" applyAlignment="1">
      <alignment horizontal="center" vertical="center" wrapText="1"/>
    </xf>
    <xf numFmtId="176" fontId="0" fillId="0" borderId="34" xfId="0" applyNumberFormat="1" applyBorder="1" applyAlignment="1">
      <alignment horizontal="center" vertical="center" wrapText="1"/>
    </xf>
    <xf numFmtId="176" fontId="2" fillId="0" borderId="1" xfId="0" applyNumberFormat="1" applyFont="1" applyBorder="1" applyAlignment="1">
      <alignment horizontal="center" vertical="center" wrapText="1"/>
    </xf>
    <xf numFmtId="0" fontId="27" fillId="4" borderId="6"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0" fillId="0" borderId="13" xfId="0" applyBorder="1" applyAlignment="1">
      <alignment horizontal="center"/>
    </xf>
    <xf numFmtId="0" fontId="0" fillId="0" borderId="35" xfId="0" applyBorder="1" applyAlignment="1">
      <alignment horizontal="center"/>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176" fontId="0" fillId="0" borderId="5" xfId="0" applyNumberFormat="1" applyBorder="1" applyAlignment="1">
      <alignment vertical="center" wrapText="1"/>
    </xf>
    <xf numFmtId="176" fontId="0" fillId="0" borderId="34" xfId="0" applyNumberFormat="1" applyBorder="1" applyAlignment="1">
      <alignment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center"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7" fillId="4" borderId="21" xfId="0" applyFont="1" applyFill="1" applyBorder="1" applyAlignment="1">
      <alignment horizontal="center" vertical="center" wrapText="1"/>
    </xf>
    <xf numFmtId="0" fontId="27" fillId="4" borderId="22"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4" borderId="34" xfId="0" applyFont="1" applyFill="1" applyBorder="1" applyAlignment="1">
      <alignment horizontal="center" vertical="center" wrapText="1"/>
    </xf>
    <xf numFmtId="0" fontId="27" fillId="4" borderId="5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27" fillId="4" borderId="1"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8" fillId="0" borderId="1" xfId="0" applyFont="1" applyBorder="1" applyAlignment="1">
      <alignment vertical="center" wrapText="1"/>
    </xf>
    <xf numFmtId="0" fontId="0" fillId="0" borderId="1" xfId="0" applyFont="1" applyBorder="1" applyAlignment="1">
      <alignment vertical="center" wrapText="1"/>
    </xf>
    <xf numFmtId="0" fontId="30" fillId="0" borderId="1" xfId="4" applyFont="1" applyBorder="1" applyAlignment="1">
      <alignment vertical="center" wrapText="1"/>
    </xf>
  </cellXfs>
  <cellStyles count="14">
    <cellStyle name="Comma 2" xfId="11"/>
    <cellStyle name="Hyperlink" xfId="4" builtinId="8"/>
    <cellStyle name="Normal" xfId="0" builtinId="0"/>
    <cellStyle name="Normal 2" xfId="7"/>
    <cellStyle name="Normal 3" xfId="8"/>
    <cellStyle name="Normal 4" xfId="13"/>
    <cellStyle name="Normal_Copy of Financial Analysis Poti Water April 18 2008" xfId="2"/>
    <cellStyle name="Normal_Excel Format" xfId="10"/>
    <cellStyle name="Normal_Tallinn Water financials - corrected" xfId="3"/>
    <cellStyle name="Normálna 2" xfId="5"/>
    <cellStyle name="normální 2" xfId="9"/>
    <cellStyle name="Percent" xfId="1" builtinId="5"/>
    <cellStyle name="Percent 2" xfId="12"/>
    <cellStyle name="Percentá 2" xfId="6"/>
  </cellStyles>
  <dxfs count="398">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ont>
        <strike/>
        <color theme="0" tint="-0.34998626667073579"/>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FF0000"/>
      </font>
    </dxf>
    <dxf>
      <font>
        <color rgb="FFFF0000"/>
      </font>
    </dxf>
    <dxf>
      <font>
        <color rgb="FFC00000"/>
      </font>
    </dxf>
    <dxf>
      <font>
        <color rgb="FFC00000"/>
      </font>
    </dxf>
    <dxf>
      <font>
        <color rgb="FFC00000"/>
      </font>
    </dxf>
    <dxf>
      <font>
        <color rgb="FFC00000"/>
      </font>
    </dxf>
    <dxf>
      <font>
        <color rgb="FFFF0000"/>
      </font>
    </dxf>
    <dxf>
      <font>
        <color rgb="FFC00000"/>
      </font>
    </dxf>
    <dxf>
      <font>
        <color rgb="FFC00000"/>
      </font>
    </dxf>
    <dxf>
      <font>
        <color rgb="FFC00000"/>
      </font>
    </dxf>
    <dxf>
      <font>
        <color rgb="FFFF0000"/>
      </font>
    </dxf>
    <dxf>
      <font>
        <color rgb="FFFF0000"/>
      </font>
    </dxf>
    <dxf>
      <font>
        <color rgb="FFFF0000"/>
      </font>
    </dxf>
    <dxf>
      <font>
        <color rgb="FFFF0000"/>
      </font>
    </dxf>
    <dxf>
      <font>
        <color rgb="FFFF0000"/>
      </font>
    </dxf>
    <dxf>
      <font>
        <color rgb="FFC00000"/>
      </font>
    </dxf>
    <dxf>
      <font>
        <color rgb="FFFF0000"/>
      </font>
    </dxf>
    <dxf>
      <font>
        <color rgb="FFC00000"/>
      </font>
    </dxf>
    <dxf>
      <font>
        <color rgb="FFC00000"/>
      </font>
    </dxf>
    <dxf>
      <font>
        <color rgb="FFFF0000"/>
      </font>
    </dxf>
    <dxf>
      <font>
        <color rgb="FFFF0000"/>
      </font>
    </dxf>
    <dxf>
      <font>
        <color rgb="FFC00000"/>
      </font>
    </dxf>
    <dxf>
      <font>
        <color rgb="FFC00000"/>
      </font>
    </dxf>
    <dxf>
      <font>
        <color rgb="FFFF0000"/>
      </font>
    </dxf>
    <dxf>
      <font>
        <color rgb="FFFF0000"/>
      </font>
    </dxf>
    <dxf>
      <font>
        <color rgb="FFC00000"/>
      </font>
    </dxf>
    <dxf>
      <font>
        <color rgb="FFC00000"/>
      </font>
    </dxf>
    <dxf>
      <font>
        <color rgb="FFFF0000"/>
      </font>
    </dxf>
    <dxf>
      <font>
        <color rgb="FFFF0000"/>
      </font>
    </dxf>
    <dxf>
      <font>
        <color rgb="FFC00000"/>
      </font>
    </dxf>
    <dxf>
      <font>
        <color rgb="FFC00000"/>
      </font>
    </dxf>
    <dxf>
      <font>
        <color rgb="FFC00000"/>
      </font>
    </dxf>
    <dxf>
      <font>
        <color rgb="FFC00000"/>
      </font>
    </dxf>
    <dxf>
      <font>
        <color rgb="FFFF0000"/>
      </font>
    </dxf>
    <dxf>
      <font>
        <color rgb="FFFF0000"/>
      </font>
    </dxf>
    <dxf>
      <font>
        <color rgb="FFFF0000"/>
      </font>
    </dxf>
    <dxf>
      <font>
        <color rgb="FFFF0000"/>
      </font>
    </dxf>
    <dxf>
      <font>
        <color rgb="FFFF0000"/>
      </font>
    </dxf>
    <dxf>
      <font>
        <color rgb="FFC00000"/>
      </font>
    </dxf>
    <dxf>
      <font>
        <color rgb="FFC00000"/>
      </font>
    </dxf>
  </dxfs>
  <tableStyles count="0" defaultTableStyle="TableStyleMedium2" defaultPivotStyle="PivotStyleLight16"/>
  <colors>
    <mruColors>
      <color rgb="FFFFFFCC"/>
      <color rgb="FF000099"/>
      <color rgb="FFFFFF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5.0796272913104561E-2"/>
          <c:y val="2.2352328975278602E-2"/>
          <c:w val="0.96673829750015106"/>
          <c:h val="0.87036020887919263"/>
        </c:manualLayout>
      </c:layout>
      <c:lineChart>
        <c:grouping val="standard"/>
        <c:ser>
          <c:idx val="3"/>
          <c:order val="0"/>
          <c:tx>
            <c:v>Planned Value</c:v>
          </c:tx>
          <c:spPr>
            <a:ln>
              <a:solidFill>
                <a:schemeClr val="tx2"/>
              </a:solidFill>
            </a:ln>
          </c:spPr>
          <c:marker>
            <c:spPr>
              <a:solidFill>
                <a:schemeClr val="tx2"/>
              </a:solidFill>
            </c:spPr>
          </c:marker>
          <c:cat>
            <c:numRef>
              <c:f>EAV!$D$17:$AG$17</c:f>
              <c:numCache>
                <c:formatCode>mmm/yy</c:formatCode>
                <c:ptCount val="30"/>
                <c:pt idx="0">
                  <c:v>41122</c:v>
                </c:pt>
                <c:pt idx="1">
                  <c:v>41153</c:v>
                </c:pt>
                <c:pt idx="2">
                  <c:v>41183</c:v>
                </c:pt>
                <c:pt idx="3">
                  <c:v>41214</c:v>
                </c:pt>
                <c:pt idx="4">
                  <c:v>41244</c:v>
                </c:pt>
                <c:pt idx="5">
                  <c:v>41275</c:v>
                </c:pt>
                <c:pt idx="6">
                  <c:v>41306</c:v>
                </c:pt>
                <c:pt idx="7">
                  <c:v>41334</c:v>
                </c:pt>
                <c:pt idx="8">
                  <c:v>41365</c:v>
                </c:pt>
                <c:pt idx="9">
                  <c:v>41395</c:v>
                </c:pt>
                <c:pt idx="10">
                  <c:v>41426</c:v>
                </c:pt>
                <c:pt idx="11">
                  <c:v>41456</c:v>
                </c:pt>
                <c:pt idx="12">
                  <c:v>41487</c:v>
                </c:pt>
                <c:pt idx="13">
                  <c:v>41518</c:v>
                </c:pt>
                <c:pt idx="14">
                  <c:v>41548</c:v>
                </c:pt>
                <c:pt idx="15">
                  <c:v>41579</c:v>
                </c:pt>
                <c:pt idx="16">
                  <c:v>41609</c:v>
                </c:pt>
                <c:pt idx="17">
                  <c:v>41640</c:v>
                </c:pt>
                <c:pt idx="18">
                  <c:v>41671</c:v>
                </c:pt>
                <c:pt idx="19">
                  <c:v>41699</c:v>
                </c:pt>
                <c:pt idx="20">
                  <c:v>41730</c:v>
                </c:pt>
                <c:pt idx="21">
                  <c:v>41760</c:v>
                </c:pt>
                <c:pt idx="22">
                  <c:v>41791</c:v>
                </c:pt>
                <c:pt idx="23">
                  <c:v>41821</c:v>
                </c:pt>
                <c:pt idx="24">
                  <c:v>41852</c:v>
                </c:pt>
                <c:pt idx="25">
                  <c:v>41883</c:v>
                </c:pt>
                <c:pt idx="26">
                  <c:v>41913</c:v>
                </c:pt>
                <c:pt idx="27">
                  <c:v>41944</c:v>
                </c:pt>
                <c:pt idx="28">
                  <c:v>41974</c:v>
                </c:pt>
                <c:pt idx="29">
                  <c:v>42005</c:v>
                </c:pt>
              </c:numCache>
            </c:numRef>
          </c:cat>
          <c:val>
            <c:numRef>
              <c:f>EAV!$D$30:$AB$30</c:f>
              <c:numCache>
                <c:formatCode>0</c:formatCode>
                <c:ptCount val="25"/>
                <c:pt idx="0">
                  <c:v>30456</c:v>
                </c:pt>
                <c:pt idx="1">
                  <c:v>60912</c:v>
                </c:pt>
                <c:pt idx="2">
                  <c:v>77368</c:v>
                </c:pt>
                <c:pt idx="3">
                  <c:v>93823</c:v>
                </c:pt>
                <c:pt idx="4">
                  <c:v>93823</c:v>
                </c:pt>
                <c:pt idx="5">
                  <c:v>101855</c:v>
                </c:pt>
                <c:pt idx="6">
                  <c:v>105871</c:v>
                </c:pt>
                <c:pt idx="7">
                  <c:v>112879</c:v>
                </c:pt>
                <c:pt idx="8">
                  <c:v>120911</c:v>
                </c:pt>
                <c:pt idx="9">
                  <c:v>127919</c:v>
                </c:pt>
                <c:pt idx="10">
                  <c:v>132909.4</c:v>
                </c:pt>
                <c:pt idx="11">
                  <c:v>141691.79999999999</c:v>
                </c:pt>
                <c:pt idx="12">
                  <c:v>148680.5</c:v>
                </c:pt>
                <c:pt idx="13">
                  <c:v>149278.5</c:v>
                </c:pt>
                <c:pt idx="14">
                  <c:v>149877.1</c:v>
                </c:pt>
                <c:pt idx="15">
                  <c:v>149877.1</c:v>
                </c:pt>
                <c:pt idx="16">
                  <c:v>149877.1</c:v>
                </c:pt>
                <c:pt idx="17">
                  <c:v>149877.1</c:v>
                </c:pt>
                <c:pt idx="18">
                  <c:v>154866.1</c:v>
                </c:pt>
                <c:pt idx="19">
                  <c:v>159855.1</c:v>
                </c:pt>
                <c:pt idx="20">
                  <c:v>174805.1</c:v>
                </c:pt>
                <c:pt idx="21">
                  <c:v>184805.1</c:v>
                </c:pt>
                <c:pt idx="22">
                  <c:v>199755.1</c:v>
                </c:pt>
                <c:pt idx="23">
                  <c:v>199755.1</c:v>
                </c:pt>
                <c:pt idx="24">
                  <c:v>214705.1</c:v>
                </c:pt>
              </c:numCache>
            </c:numRef>
          </c:val>
        </c:ser>
        <c:ser>
          <c:idx val="4"/>
          <c:order val="1"/>
          <c:tx>
            <c:v>Actual Cost</c:v>
          </c:tx>
          <c:spPr>
            <a:ln>
              <a:solidFill>
                <a:srgbClr val="FF0000"/>
              </a:solidFill>
            </a:ln>
          </c:spPr>
          <c:marker>
            <c:spPr>
              <a:solidFill>
                <a:srgbClr val="FF0000"/>
              </a:solidFill>
              <a:ln>
                <a:solidFill>
                  <a:srgbClr val="FF0000"/>
                </a:solidFill>
                <a:bevel/>
              </a:ln>
            </c:spPr>
          </c:marker>
          <c:cat>
            <c:numRef>
              <c:f>EAV!$D$17:$AG$17</c:f>
              <c:numCache>
                <c:formatCode>mmm/yy</c:formatCode>
                <c:ptCount val="30"/>
                <c:pt idx="0">
                  <c:v>41122</c:v>
                </c:pt>
                <c:pt idx="1">
                  <c:v>41153</c:v>
                </c:pt>
                <c:pt idx="2">
                  <c:v>41183</c:v>
                </c:pt>
                <c:pt idx="3">
                  <c:v>41214</c:v>
                </c:pt>
                <c:pt idx="4">
                  <c:v>41244</c:v>
                </c:pt>
                <c:pt idx="5">
                  <c:v>41275</c:v>
                </c:pt>
                <c:pt idx="6">
                  <c:v>41306</c:v>
                </c:pt>
                <c:pt idx="7">
                  <c:v>41334</c:v>
                </c:pt>
                <c:pt idx="8">
                  <c:v>41365</c:v>
                </c:pt>
                <c:pt idx="9">
                  <c:v>41395</c:v>
                </c:pt>
                <c:pt idx="10">
                  <c:v>41426</c:v>
                </c:pt>
                <c:pt idx="11">
                  <c:v>41456</c:v>
                </c:pt>
                <c:pt idx="12">
                  <c:v>41487</c:v>
                </c:pt>
                <c:pt idx="13">
                  <c:v>41518</c:v>
                </c:pt>
                <c:pt idx="14">
                  <c:v>41548</c:v>
                </c:pt>
                <c:pt idx="15">
                  <c:v>41579</c:v>
                </c:pt>
                <c:pt idx="16">
                  <c:v>41609</c:v>
                </c:pt>
                <c:pt idx="17">
                  <c:v>41640</c:v>
                </c:pt>
                <c:pt idx="18">
                  <c:v>41671</c:v>
                </c:pt>
                <c:pt idx="19">
                  <c:v>41699</c:v>
                </c:pt>
                <c:pt idx="20">
                  <c:v>41730</c:v>
                </c:pt>
                <c:pt idx="21">
                  <c:v>41760</c:v>
                </c:pt>
                <c:pt idx="22">
                  <c:v>41791</c:v>
                </c:pt>
                <c:pt idx="23">
                  <c:v>41821</c:v>
                </c:pt>
                <c:pt idx="24">
                  <c:v>41852</c:v>
                </c:pt>
                <c:pt idx="25">
                  <c:v>41883</c:v>
                </c:pt>
                <c:pt idx="26">
                  <c:v>41913</c:v>
                </c:pt>
                <c:pt idx="27">
                  <c:v>41944</c:v>
                </c:pt>
                <c:pt idx="28">
                  <c:v>41974</c:v>
                </c:pt>
                <c:pt idx="29">
                  <c:v>42005</c:v>
                </c:pt>
              </c:numCache>
            </c:numRef>
          </c:cat>
          <c:val>
            <c:numRef>
              <c:f>EAV!$D$33:$AG$33</c:f>
              <c:numCache>
                <c:formatCode>0</c:formatCode>
                <c:ptCount val="30"/>
                <c:pt idx="0">
                  <c:v>30456</c:v>
                </c:pt>
                <c:pt idx="1">
                  <c:v>60912</c:v>
                </c:pt>
                <c:pt idx="2">
                  <c:v>77368</c:v>
                </c:pt>
                <c:pt idx="3">
                  <c:v>93823</c:v>
                </c:pt>
                <c:pt idx="4">
                  <c:v>93823</c:v>
                </c:pt>
                <c:pt idx="5">
                  <c:v>101855</c:v>
                </c:pt>
                <c:pt idx="6">
                  <c:v>105871</c:v>
                </c:pt>
                <c:pt idx="7">
                  <c:v>112879</c:v>
                </c:pt>
                <c:pt idx="8">
                  <c:v>120911</c:v>
                </c:pt>
                <c:pt idx="9">
                  <c:v>127919</c:v>
                </c:pt>
                <c:pt idx="10">
                  <c:v>132909.4</c:v>
                </c:pt>
                <c:pt idx="11">
                  <c:v>141691.79999999999</c:v>
                </c:pt>
                <c:pt idx="12">
                  <c:v>148680.5</c:v>
                </c:pt>
                <c:pt idx="13">
                  <c:v>149278.5</c:v>
                </c:pt>
                <c:pt idx="14">
                  <c:v>149877.1</c:v>
                </c:pt>
                <c:pt idx="15">
                  <c:v>149877.1</c:v>
                </c:pt>
                <c:pt idx="16">
                  <c:v>149877.1</c:v>
                </c:pt>
                <c:pt idx="17">
                  <c:v>149877.1</c:v>
                </c:pt>
                <c:pt idx="18">
                  <c:v>154866.1</c:v>
                </c:pt>
                <c:pt idx="19">
                  <c:v>159855.1</c:v>
                </c:pt>
                <c:pt idx="20">
                  <c:v>174805.1</c:v>
                </c:pt>
                <c:pt idx="21">
                  <c:v>184805.1</c:v>
                </c:pt>
                <c:pt idx="22">
                  <c:v>199755.1</c:v>
                </c:pt>
                <c:pt idx="23">
                  <c:v>199755.1</c:v>
                </c:pt>
                <c:pt idx="24">
                  <c:v>214705.1</c:v>
                </c:pt>
                <c:pt idx="25">
                  <c:v>214705.1</c:v>
                </c:pt>
                <c:pt idx="26">
                  <c:v>214705.1</c:v>
                </c:pt>
                <c:pt idx="27">
                  <c:v>229655.1</c:v>
                </c:pt>
                <c:pt idx="28">
                  <c:v>239562.55000000002</c:v>
                </c:pt>
                <c:pt idx="29">
                  <c:v>249470.00000000003</c:v>
                </c:pt>
              </c:numCache>
            </c:numRef>
          </c:val>
        </c:ser>
        <c:ser>
          <c:idx val="5"/>
          <c:order val="2"/>
          <c:tx>
            <c:v>Earned Value</c:v>
          </c:tx>
          <c:spPr>
            <a:ln>
              <a:solidFill>
                <a:srgbClr val="009E47"/>
              </a:solidFill>
            </a:ln>
          </c:spPr>
          <c:marker>
            <c:spPr>
              <a:solidFill>
                <a:srgbClr val="009E47"/>
              </a:solidFill>
              <a:ln>
                <a:solidFill>
                  <a:srgbClr val="009E47"/>
                </a:solidFill>
              </a:ln>
            </c:spPr>
          </c:marker>
          <c:cat>
            <c:numRef>
              <c:f>EAV!$D$17:$AG$17</c:f>
              <c:numCache>
                <c:formatCode>mmm/yy</c:formatCode>
                <c:ptCount val="30"/>
                <c:pt idx="0">
                  <c:v>41122</c:v>
                </c:pt>
                <c:pt idx="1">
                  <c:v>41153</c:v>
                </c:pt>
                <c:pt idx="2">
                  <c:v>41183</c:v>
                </c:pt>
                <c:pt idx="3">
                  <c:v>41214</c:v>
                </c:pt>
                <c:pt idx="4">
                  <c:v>41244</c:v>
                </c:pt>
                <c:pt idx="5">
                  <c:v>41275</c:v>
                </c:pt>
                <c:pt idx="6">
                  <c:v>41306</c:v>
                </c:pt>
                <c:pt idx="7">
                  <c:v>41334</c:v>
                </c:pt>
                <c:pt idx="8">
                  <c:v>41365</c:v>
                </c:pt>
                <c:pt idx="9">
                  <c:v>41395</c:v>
                </c:pt>
                <c:pt idx="10">
                  <c:v>41426</c:v>
                </c:pt>
                <c:pt idx="11">
                  <c:v>41456</c:v>
                </c:pt>
                <c:pt idx="12">
                  <c:v>41487</c:v>
                </c:pt>
                <c:pt idx="13">
                  <c:v>41518</c:v>
                </c:pt>
                <c:pt idx="14">
                  <c:v>41548</c:v>
                </c:pt>
                <c:pt idx="15">
                  <c:v>41579</c:v>
                </c:pt>
                <c:pt idx="16">
                  <c:v>41609</c:v>
                </c:pt>
                <c:pt idx="17">
                  <c:v>41640</c:v>
                </c:pt>
                <c:pt idx="18">
                  <c:v>41671</c:v>
                </c:pt>
                <c:pt idx="19">
                  <c:v>41699</c:v>
                </c:pt>
                <c:pt idx="20">
                  <c:v>41730</c:v>
                </c:pt>
                <c:pt idx="21">
                  <c:v>41760</c:v>
                </c:pt>
                <c:pt idx="22">
                  <c:v>41791</c:v>
                </c:pt>
                <c:pt idx="23">
                  <c:v>41821</c:v>
                </c:pt>
                <c:pt idx="24">
                  <c:v>41852</c:v>
                </c:pt>
                <c:pt idx="25">
                  <c:v>41883</c:v>
                </c:pt>
                <c:pt idx="26">
                  <c:v>41913</c:v>
                </c:pt>
                <c:pt idx="27">
                  <c:v>41944</c:v>
                </c:pt>
                <c:pt idx="28">
                  <c:v>41974</c:v>
                </c:pt>
                <c:pt idx="29">
                  <c:v>42005</c:v>
                </c:pt>
              </c:numCache>
            </c:numRef>
          </c:cat>
          <c:val>
            <c:numRef>
              <c:f>EAV!$D$34:$AG$34</c:f>
              <c:numCache>
                <c:formatCode>0</c:formatCode>
                <c:ptCount val="30"/>
                <c:pt idx="0">
                  <c:v>30456</c:v>
                </c:pt>
                <c:pt idx="1">
                  <c:v>60912</c:v>
                </c:pt>
                <c:pt idx="2">
                  <c:v>77368</c:v>
                </c:pt>
                <c:pt idx="3">
                  <c:v>93823</c:v>
                </c:pt>
                <c:pt idx="4">
                  <c:v>93823</c:v>
                </c:pt>
                <c:pt idx="5">
                  <c:v>101855</c:v>
                </c:pt>
                <c:pt idx="6">
                  <c:v>105871</c:v>
                </c:pt>
                <c:pt idx="7">
                  <c:v>112879</c:v>
                </c:pt>
                <c:pt idx="8">
                  <c:v>120911</c:v>
                </c:pt>
                <c:pt idx="9">
                  <c:v>127919</c:v>
                </c:pt>
                <c:pt idx="10">
                  <c:v>132909.4</c:v>
                </c:pt>
                <c:pt idx="11">
                  <c:v>141691.79999999999</c:v>
                </c:pt>
                <c:pt idx="12">
                  <c:v>148680.5</c:v>
                </c:pt>
                <c:pt idx="13">
                  <c:v>149278.5</c:v>
                </c:pt>
                <c:pt idx="14">
                  <c:v>149877.1</c:v>
                </c:pt>
                <c:pt idx="15">
                  <c:v>149877.1</c:v>
                </c:pt>
                <c:pt idx="16">
                  <c:v>149877.1</c:v>
                </c:pt>
                <c:pt idx="17">
                  <c:v>149877.1</c:v>
                </c:pt>
                <c:pt idx="18">
                  <c:v>154866.1</c:v>
                </c:pt>
                <c:pt idx="19">
                  <c:v>159855.1</c:v>
                </c:pt>
                <c:pt idx="20">
                  <c:v>174805.1</c:v>
                </c:pt>
                <c:pt idx="21">
                  <c:v>184805.1</c:v>
                </c:pt>
                <c:pt idx="22">
                  <c:v>199755.1</c:v>
                </c:pt>
                <c:pt idx="23">
                  <c:v>199755.1</c:v>
                </c:pt>
                <c:pt idx="24">
                  <c:v>214705.1</c:v>
                </c:pt>
                <c:pt idx="25">
                  <c:v>214705.1</c:v>
                </c:pt>
                <c:pt idx="26">
                  <c:v>214705.1</c:v>
                </c:pt>
                <c:pt idx="27">
                  <c:v>229655.1</c:v>
                </c:pt>
                <c:pt idx="28">
                  <c:v>239562.55000000002</c:v>
                </c:pt>
                <c:pt idx="29">
                  <c:v>249470</c:v>
                </c:pt>
              </c:numCache>
            </c:numRef>
          </c:val>
        </c:ser>
        <c:marker val="1"/>
        <c:axId val="68783104"/>
        <c:axId val="69457408"/>
        <c:extLst>
          <c:ext xmlns:c15="http://schemas.microsoft.com/office/drawing/2012/chart" uri="{02D57815-91ED-43cb-92C2-25804820EDAC}">
            <c15:filteredLineSeries>
              <c15:ser>
                <c:idx val="0"/>
                <c:order val="0"/>
                <c:tx>
                  <c:v>Planned Value (PV)</c:v>
                </c:tx>
                <c:spPr>
                  <a:ln w="25400">
                    <a:solidFill>
                      <a:srgbClr val="000080"/>
                    </a:solidFill>
                    <a:prstDash val="solid"/>
                  </a:ln>
                </c:spPr>
                <c:marker>
                  <c:symbol val="diamond"/>
                  <c:size val="6"/>
                  <c:spPr>
                    <a:solidFill>
                      <a:srgbClr val="000080"/>
                    </a:solidFill>
                    <a:ln>
                      <a:solidFill>
                        <a:srgbClr val="000080"/>
                      </a:solidFill>
                      <a:prstDash val="solid"/>
                    </a:ln>
                  </c:spPr>
                </c:marker>
                <c:cat>
                  <c:numRef>
                    <c:extLst>
                      <c:ext uri="{02D57815-91ED-43cb-92C2-25804820EDAC}">
                        <c15:formulaRef>
                          <c15:sqref>EAV!$D$17:$AG$17</c15:sqref>
                        </c15:formulaRef>
                      </c:ext>
                    </c:extLst>
                    <c:numCache>
                      <c:formatCode>mmm\-yy</c:formatCode>
                      <c:ptCount val="30"/>
                      <c:pt idx="0">
                        <c:v>41122</c:v>
                      </c:pt>
                      <c:pt idx="1">
                        <c:v>41153</c:v>
                      </c:pt>
                      <c:pt idx="2">
                        <c:v>41183</c:v>
                      </c:pt>
                      <c:pt idx="3">
                        <c:v>41214</c:v>
                      </c:pt>
                      <c:pt idx="4">
                        <c:v>41244</c:v>
                      </c:pt>
                      <c:pt idx="5">
                        <c:v>41275</c:v>
                      </c:pt>
                      <c:pt idx="6">
                        <c:v>41306</c:v>
                      </c:pt>
                      <c:pt idx="7">
                        <c:v>41334</c:v>
                      </c:pt>
                      <c:pt idx="8">
                        <c:v>41365</c:v>
                      </c:pt>
                      <c:pt idx="9">
                        <c:v>41395</c:v>
                      </c:pt>
                      <c:pt idx="10">
                        <c:v>41426</c:v>
                      </c:pt>
                      <c:pt idx="11">
                        <c:v>41456</c:v>
                      </c:pt>
                      <c:pt idx="12">
                        <c:v>41487</c:v>
                      </c:pt>
                      <c:pt idx="13">
                        <c:v>41518</c:v>
                      </c:pt>
                      <c:pt idx="14">
                        <c:v>41548</c:v>
                      </c:pt>
                      <c:pt idx="15">
                        <c:v>41579</c:v>
                      </c:pt>
                      <c:pt idx="16">
                        <c:v>41609</c:v>
                      </c:pt>
                      <c:pt idx="17">
                        <c:v>41640</c:v>
                      </c:pt>
                      <c:pt idx="18">
                        <c:v>41671</c:v>
                      </c:pt>
                      <c:pt idx="19">
                        <c:v>41699</c:v>
                      </c:pt>
                      <c:pt idx="20">
                        <c:v>41730</c:v>
                      </c:pt>
                      <c:pt idx="21">
                        <c:v>41760</c:v>
                      </c:pt>
                      <c:pt idx="22">
                        <c:v>41791</c:v>
                      </c:pt>
                      <c:pt idx="23">
                        <c:v>41821</c:v>
                      </c:pt>
                      <c:pt idx="24">
                        <c:v>41852</c:v>
                      </c:pt>
                      <c:pt idx="25">
                        <c:v>41883</c:v>
                      </c:pt>
                      <c:pt idx="26">
                        <c:v>41913</c:v>
                      </c:pt>
                      <c:pt idx="27">
                        <c:v>41944</c:v>
                      </c:pt>
                      <c:pt idx="28">
                        <c:v>41974</c:v>
                      </c:pt>
                      <c:pt idx="29">
                        <c:v>42005</c:v>
                      </c:pt>
                    </c:numCache>
                  </c:numRef>
                </c:cat>
                <c:val>
                  <c:numRef>
                    <c:extLst>
                      <c:ext uri="{02D57815-91ED-43cb-92C2-25804820EDAC}">
                        <c15:formulaRef>
                          <c15:sqref>EAV!$D$30:$AG$30</c15:sqref>
                        </c15:formulaRef>
                      </c:ext>
                    </c:extLst>
                    <c:numCache>
                      <c:formatCode>0</c:formatCode>
                      <c:ptCount val="30"/>
                      <c:pt idx="0">
                        <c:v>30456</c:v>
                      </c:pt>
                      <c:pt idx="1">
                        <c:v>60912</c:v>
                      </c:pt>
                      <c:pt idx="2">
                        <c:v>77368</c:v>
                      </c:pt>
                      <c:pt idx="3">
                        <c:v>93823</c:v>
                      </c:pt>
                      <c:pt idx="4">
                        <c:v>93823</c:v>
                      </c:pt>
                      <c:pt idx="5">
                        <c:v>101855</c:v>
                      </c:pt>
                      <c:pt idx="6">
                        <c:v>105871</c:v>
                      </c:pt>
                      <c:pt idx="7">
                        <c:v>112879</c:v>
                      </c:pt>
                      <c:pt idx="8">
                        <c:v>120911</c:v>
                      </c:pt>
                      <c:pt idx="9">
                        <c:v>127919</c:v>
                      </c:pt>
                      <c:pt idx="10">
                        <c:v>132909.4</c:v>
                      </c:pt>
                      <c:pt idx="11">
                        <c:v>141691.79999999999</c:v>
                      </c:pt>
                      <c:pt idx="12">
                        <c:v>148680.5</c:v>
                      </c:pt>
                      <c:pt idx="13">
                        <c:v>149278.5</c:v>
                      </c:pt>
                      <c:pt idx="14">
                        <c:v>149877.1</c:v>
                      </c:pt>
                      <c:pt idx="15">
                        <c:v>149877.1</c:v>
                      </c:pt>
                      <c:pt idx="16">
                        <c:v>149877.1</c:v>
                      </c:pt>
                      <c:pt idx="17">
                        <c:v>149877.1</c:v>
                      </c:pt>
                      <c:pt idx="18">
                        <c:v>154866.1</c:v>
                      </c:pt>
                      <c:pt idx="19">
                        <c:v>159855.1</c:v>
                      </c:pt>
                      <c:pt idx="20">
                        <c:v>174805.1</c:v>
                      </c:pt>
                      <c:pt idx="21">
                        <c:v>184805.1</c:v>
                      </c:pt>
                      <c:pt idx="22">
                        <c:v>199755.1</c:v>
                      </c:pt>
                      <c:pt idx="23">
                        <c:v>199755.1</c:v>
                      </c:pt>
                      <c:pt idx="24">
                        <c:v>214705.1</c:v>
                      </c:pt>
                      <c:pt idx="25">
                        <c:v>214705.1</c:v>
                      </c:pt>
                      <c:pt idx="26">
                        <c:v>214705.1</c:v>
                      </c:pt>
                      <c:pt idx="27">
                        <c:v>229655.1</c:v>
                      </c:pt>
                      <c:pt idx="28">
                        <c:v>239562.55000000002</c:v>
                      </c:pt>
                      <c:pt idx="29">
                        <c:v>249470.00000000003</c:v>
                      </c:pt>
                    </c:numCache>
                  </c:numRef>
                </c:val>
                <c:smooth val="0"/>
                <c:extLst/>
              </c15:ser>
            </c15:filteredLineSeries>
            <c15:filteredLineSeries>
              <c15:ser>
                <c:idx val="1"/>
                <c:order val="1"/>
                <c:tx>
                  <c:v>Earned Value (EV)</c:v>
                </c:tx>
                <c:spPr>
                  <a:ln w="25400">
                    <a:solidFill>
                      <a:srgbClr val="006500"/>
                    </a:solidFill>
                    <a:prstDash val="solid"/>
                  </a:ln>
                </c:spPr>
                <c:marker>
                  <c:symbol val="square"/>
                  <c:size val="5"/>
                  <c:spPr>
                    <a:solidFill>
                      <a:srgbClr val="006500"/>
                    </a:solidFill>
                    <a:ln>
                      <a:solidFill>
                        <a:srgbClr val="006500"/>
                      </a:solidFill>
                      <a:prstDash val="solid"/>
                    </a:ln>
                  </c:spPr>
                </c:marker>
                <c:cat>
                  <c:numRef>
                    <c:extLst xmlns:c15="http://schemas.microsoft.com/office/drawing/2012/chart">
                      <c:ext xmlns:c15="http://schemas.microsoft.com/office/drawing/2012/chart" uri="{02D57815-91ED-43cb-92C2-25804820EDAC}">
                        <c15:formulaRef>
                          <c15:sqref>EAV!$D$17:$AG$17</c15:sqref>
                        </c15:formulaRef>
                      </c:ext>
                    </c:extLst>
                    <c:numCache>
                      <c:formatCode>mmm\-yy</c:formatCode>
                      <c:ptCount val="30"/>
                      <c:pt idx="0">
                        <c:v>41122</c:v>
                      </c:pt>
                      <c:pt idx="1">
                        <c:v>41153</c:v>
                      </c:pt>
                      <c:pt idx="2">
                        <c:v>41183</c:v>
                      </c:pt>
                      <c:pt idx="3">
                        <c:v>41214</c:v>
                      </c:pt>
                      <c:pt idx="4">
                        <c:v>41244</c:v>
                      </c:pt>
                      <c:pt idx="5">
                        <c:v>41275</c:v>
                      </c:pt>
                      <c:pt idx="6">
                        <c:v>41306</c:v>
                      </c:pt>
                      <c:pt idx="7">
                        <c:v>41334</c:v>
                      </c:pt>
                      <c:pt idx="8">
                        <c:v>41365</c:v>
                      </c:pt>
                      <c:pt idx="9">
                        <c:v>41395</c:v>
                      </c:pt>
                      <c:pt idx="10">
                        <c:v>41426</c:v>
                      </c:pt>
                      <c:pt idx="11">
                        <c:v>41456</c:v>
                      </c:pt>
                      <c:pt idx="12">
                        <c:v>41487</c:v>
                      </c:pt>
                      <c:pt idx="13">
                        <c:v>41518</c:v>
                      </c:pt>
                      <c:pt idx="14">
                        <c:v>41548</c:v>
                      </c:pt>
                      <c:pt idx="15">
                        <c:v>41579</c:v>
                      </c:pt>
                      <c:pt idx="16">
                        <c:v>41609</c:v>
                      </c:pt>
                      <c:pt idx="17">
                        <c:v>41640</c:v>
                      </c:pt>
                      <c:pt idx="18">
                        <c:v>41671</c:v>
                      </c:pt>
                      <c:pt idx="19">
                        <c:v>41699</c:v>
                      </c:pt>
                      <c:pt idx="20">
                        <c:v>41730</c:v>
                      </c:pt>
                      <c:pt idx="21">
                        <c:v>41760</c:v>
                      </c:pt>
                      <c:pt idx="22">
                        <c:v>41791</c:v>
                      </c:pt>
                      <c:pt idx="23">
                        <c:v>41821</c:v>
                      </c:pt>
                      <c:pt idx="24">
                        <c:v>41852</c:v>
                      </c:pt>
                      <c:pt idx="25">
                        <c:v>41883</c:v>
                      </c:pt>
                      <c:pt idx="26">
                        <c:v>41913</c:v>
                      </c:pt>
                      <c:pt idx="27">
                        <c:v>41944</c:v>
                      </c:pt>
                      <c:pt idx="28">
                        <c:v>41974</c:v>
                      </c:pt>
                      <c:pt idx="29">
                        <c:v>42005</c:v>
                      </c:pt>
                    </c:numCache>
                  </c:numRef>
                </c:cat>
                <c:val>
                  <c:numRef>
                    <c:extLst xmlns:c15="http://schemas.microsoft.com/office/drawing/2012/chart">
                      <c:ext xmlns:c15="http://schemas.microsoft.com/office/drawing/2012/chart" uri="{02D57815-91ED-43cb-92C2-25804820EDAC}">
                        <c15:formulaRef>
                          <c15:sqref>EAV!$D$34:$AB$34</c15:sqref>
                        </c15:formulaRef>
                      </c:ext>
                    </c:extLst>
                    <c:numCache>
                      <c:formatCode>0</c:formatCode>
                      <c:ptCount val="25"/>
                      <c:pt idx="0">
                        <c:v>30456</c:v>
                      </c:pt>
                      <c:pt idx="1">
                        <c:v>60912</c:v>
                      </c:pt>
                      <c:pt idx="2">
                        <c:v>77368</c:v>
                      </c:pt>
                      <c:pt idx="3">
                        <c:v>93823</c:v>
                      </c:pt>
                      <c:pt idx="4">
                        <c:v>93823</c:v>
                      </c:pt>
                      <c:pt idx="5">
                        <c:v>101855</c:v>
                      </c:pt>
                      <c:pt idx="6">
                        <c:v>105871</c:v>
                      </c:pt>
                      <c:pt idx="7">
                        <c:v>112879</c:v>
                      </c:pt>
                      <c:pt idx="8">
                        <c:v>120911</c:v>
                      </c:pt>
                      <c:pt idx="9">
                        <c:v>127919</c:v>
                      </c:pt>
                      <c:pt idx="10">
                        <c:v>132909.4</c:v>
                      </c:pt>
                      <c:pt idx="11">
                        <c:v>141691.79999999999</c:v>
                      </c:pt>
                      <c:pt idx="12">
                        <c:v>148680.5</c:v>
                      </c:pt>
                      <c:pt idx="13">
                        <c:v>149278.5</c:v>
                      </c:pt>
                      <c:pt idx="14">
                        <c:v>149877.1</c:v>
                      </c:pt>
                      <c:pt idx="15">
                        <c:v>149877.1</c:v>
                      </c:pt>
                      <c:pt idx="16">
                        <c:v>149877.1</c:v>
                      </c:pt>
                      <c:pt idx="17">
                        <c:v>149877.1</c:v>
                      </c:pt>
                      <c:pt idx="18">
                        <c:v>154866.1</c:v>
                      </c:pt>
                      <c:pt idx="19">
                        <c:v>159855.1</c:v>
                      </c:pt>
                      <c:pt idx="20">
                        <c:v>174805.1</c:v>
                      </c:pt>
                      <c:pt idx="21">
                        <c:v>184805.1</c:v>
                      </c:pt>
                      <c:pt idx="22">
                        <c:v>199755.1</c:v>
                      </c:pt>
                      <c:pt idx="23">
                        <c:v>199755.1</c:v>
                      </c:pt>
                      <c:pt idx="24">
                        <c:v>214705.1</c:v>
                      </c:pt>
                    </c:numCache>
                  </c:numRef>
                </c:val>
                <c:smooth val="0"/>
                <c:extLst xmlns:c15="http://schemas.microsoft.com/office/drawing/2012/chart"/>
              </c15:ser>
            </c15:filteredLineSeries>
            <c15:filteredLineSeries>
              <c15:ser>
                <c:idx val="2"/>
                <c:order val="2"/>
                <c:tx>
                  <c:v>Actual Cost (AC)</c:v>
                </c:tx>
                <c:spPr>
                  <a:ln w="25400">
                    <a:solidFill>
                      <a:srgbClr val="FF0000"/>
                    </a:solidFill>
                    <a:prstDash val="solid"/>
                  </a:ln>
                </c:spPr>
                <c:marker>
                  <c:symbol val="circle"/>
                  <c:size val="5"/>
                  <c:spPr>
                    <a:solidFill>
                      <a:srgbClr val="FF0000"/>
                    </a:solidFill>
                    <a:ln>
                      <a:solidFill>
                        <a:srgbClr val="FF0000"/>
                      </a:solidFill>
                      <a:prstDash val="solid"/>
                    </a:ln>
                  </c:spPr>
                </c:marker>
                <c:cat>
                  <c:numRef>
                    <c:extLst xmlns:c15="http://schemas.microsoft.com/office/drawing/2012/chart">
                      <c:ext xmlns:c15="http://schemas.microsoft.com/office/drawing/2012/chart" uri="{02D57815-91ED-43cb-92C2-25804820EDAC}">
                        <c15:formulaRef>
                          <c15:sqref>EAV!$D$17:$AG$17</c15:sqref>
                        </c15:formulaRef>
                      </c:ext>
                    </c:extLst>
                    <c:numCache>
                      <c:formatCode>mmm\-yy</c:formatCode>
                      <c:ptCount val="30"/>
                      <c:pt idx="0">
                        <c:v>41122</c:v>
                      </c:pt>
                      <c:pt idx="1">
                        <c:v>41153</c:v>
                      </c:pt>
                      <c:pt idx="2">
                        <c:v>41183</c:v>
                      </c:pt>
                      <c:pt idx="3">
                        <c:v>41214</c:v>
                      </c:pt>
                      <c:pt idx="4">
                        <c:v>41244</c:v>
                      </c:pt>
                      <c:pt idx="5">
                        <c:v>41275</c:v>
                      </c:pt>
                      <c:pt idx="6">
                        <c:v>41306</c:v>
                      </c:pt>
                      <c:pt idx="7">
                        <c:v>41334</c:v>
                      </c:pt>
                      <c:pt idx="8">
                        <c:v>41365</c:v>
                      </c:pt>
                      <c:pt idx="9">
                        <c:v>41395</c:v>
                      </c:pt>
                      <c:pt idx="10">
                        <c:v>41426</c:v>
                      </c:pt>
                      <c:pt idx="11">
                        <c:v>41456</c:v>
                      </c:pt>
                      <c:pt idx="12">
                        <c:v>41487</c:v>
                      </c:pt>
                      <c:pt idx="13">
                        <c:v>41518</c:v>
                      </c:pt>
                      <c:pt idx="14">
                        <c:v>41548</c:v>
                      </c:pt>
                      <c:pt idx="15">
                        <c:v>41579</c:v>
                      </c:pt>
                      <c:pt idx="16">
                        <c:v>41609</c:v>
                      </c:pt>
                      <c:pt idx="17">
                        <c:v>41640</c:v>
                      </c:pt>
                      <c:pt idx="18">
                        <c:v>41671</c:v>
                      </c:pt>
                      <c:pt idx="19">
                        <c:v>41699</c:v>
                      </c:pt>
                      <c:pt idx="20">
                        <c:v>41730</c:v>
                      </c:pt>
                      <c:pt idx="21">
                        <c:v>41760</c:v>
                      </c:pt>
                      <c:pt idx="22">
                        <c:v>41791</c:v>
                      </c:pt>
                      <c:pt idx="23">
                        <c:v>41821</c:v>
                      </c:pt>
                      <c:pt idx="24">
                        <c:v>41852</c:v>
                      </c:pt>
                      <c:pt idx="25">
                        <c:v>41883</c:v>
                      </c:pt>
                      <c:pt idx="26">
                        <c:v>41913</c:v>
                      </c:pt>
                      <c:pt idx="27">
                        <c:v>41944</c:v>
                      </c:pt>
                      <c:pt idx="28">
                        <c:v>41974</c:v>
                      </c:pt>
                      <c:pt idx="29">
                        <c:v>42005</c:v>
                      </c:pt>
                    </c:numCache>
                  </c:numRef>
                </c:cat>
                <c:val>
                  <c:numRef>
                    <c:extLst xmlns:c15="http://schemas.microsoft.com/office/drawing/2012/chart">
                      <c:ext xmlns:c15="http://schemas.microsoft.com/office/drawing/2012/chart" uri="{02D57815-91ED-43cb-92C2-25804820EDAC}">
                        <c15:formulaRef>
                          <c15:sqref>EAV!$D$33:$AB$33</c15:sqref>
                        </c15:formulaRef>
                      </c:ext>
                    </c:extLst>
                    <c:numCache>
                      <c:formatCode>0</c:formatCode>
                      <c:ptCount val="25"/>
                      <c:pt idx="0">
                        <c:v>30456</c:v>
                      </c:pt>
                      <c:pt idx="1">
                        <c:v>60912</c:v>
                      </c:pt>
                      <c:pt idx="2">
                        <c:v>77368</c:v>
                      </c:pt>
                      <c:pt idx="3">
                        <c:v>93823</c:v>
                      </c:pt>
                      <c:pt idx="4">
                        <c:v>93823</c:v>
                      </c:pt>
                      <c:pt idx="5">
                        <c:v>101855</c:v>
                      </c:pt>
                      <c:pt idx="6">
                        <c:v>105871</c:v>
                      </c:pt>
                      <c:pt idx="7">
                        <c:v>112879</c:v>
                      </c:pt>
                      <c:pt idx="8">
                        <c:v>120911</c:v>
                      </c:pt>
                      <c:pt idx="9">
                        <c:v>127919</c:v>
                      </c:pt>
                      <c:pt idx="10">
                        <c:v>132909.4</c:v>
                      </c:pt>
                      <c:pt idx="11">
                        <c:v>141691.79999999999</c:v>
                      </c:pt>
                      <c:pt idx="12">
                        <c:v>148680.5</c:v>
                      </c:pt>
                      <c:pt idx="13">
                        <c:v>149278.5</c:v>
                      </c:pt>
                      <c:pt idx="14">
                        <c:v>149877.1</c:v>
                      </c:pt>
                      <c:pt idx="15">
                        <c:v>149877.1</c:v>
                      </c:pt>
                      <c:pt idx="16">
                        <c:v>149877.1</c:v>
                      </c:pt>
                      <c:pt idx="17">
                        <c:v>149877.1</c:v>
                      </c:pt>
                      <c:pt idx="18">
                        <c:v>154866.1</c:v>
                      </c:pt>
                      <c:pt idx="19">
                        <c:v>159855.1</c:v>
                      </c:pt>
                      <c:pt idx="20">
                        <c:v>174805.1</c:v>
                      </c:pt>
                      <c:pt idx="21">
                        <c:v>184805.1</c:v>
                      </c:pt>
                      <c:pt idx="22">
                        <c:v>199755.1</c:v>
                      </c:pt>
                      <c:pt idx="23">
                        <c:v>199755.1</c:v>
                      </c:pt>
                      <c:pt idx="24">
                        <c:v>214705.1</c:v>
                      </c:pt>
                    </c:numCache>
                  </c:numRef>
                </c:val>
                <c:smooth val="0"/>
                <c:extLst xmlns:c15="http://schemas.microsoft.com/office/drawing/2012/chart"/>
              </c15:ser>
            </c15:filteredLineSeries>
          </c:ext>
        </c:extLst>
      </c:lineChart>
      <c:dateAx>
        <c:axId val="68783104"/>
        <c:scaling>
          <c:orientation val="minMax"/>
          <c:max val="42005"/>
        </c:scaling>
        <c:axPos val="b"/>
        <c:minorGridlines/>
        <c:title>
          <c:tx>
            <c:rich>
              <a:bodyPr/>
              <a:lstStyle/>
              <a:p>
                <a:pPr>
                  <a:defRPr lang="hr-HR" sz="1000" b="1" i="0" u="none" strike="noStrike" baseline="0">
                    <a:solidFill>
                      <a:srgbClr val="000000"/>
                    </a:solidFill>
                    <a:latin typeface="Arial"/>
                    <a:ea typeface="Arial"/>
                    <a:cs typeface="Arial"/>
                  </a:defRPr>
                </a:pPr>
                <a:r>
                  <a:rPr lang="sk-SK"/>
                  <a:t>Period</a:t>
                </a:r>
              </a:p>
            </c:rich>
          </c:tx>
          <c:layout>
            <c:manualLayout>
              <c:xMode val="edge"/>
              <c:yMode val="edge"/>
              <c:x val="0.47541064526839188"/>
              <c:y val="0.76771653543309049"/>
            </c:manualLayout>
          </c:layout>
          <c:spPr>
            <a:noFill/>
            <a:ln w="25400">
              <a:noFill/>
            </a:ln>
          </c:spPr>
        </c:title>
        <c:numFmt formatCode="mmm/yy" sourceLinked="0"/>
        <c:tickLblPos val="nextTo"/>
        <c:spPr>
          <a:ln w="3175">
            <a:solidFill>
              <a:srgbClr val="000000"/>
            </a:solidFill>
            <a:prstDash val="solid"/>
          </a:ln>
        </c:spPr>
        <c:txPr>
          <a:bodyPr rot="0" vert="horz" anchor="ctr" anchorCtr="0"/>
          <a:lstStyle/>
          <a:p>
            <a:pPr>
              <a:defRPr lang="hr-HR" sz="900" b="0" i="0" u="none" strike="noStrike" baseline="0">
                <a:solidFill>
                  <a:srgbClr val="000000"/>
                </a:solidFill>
                <a:latin typeface="+mn-lt"/>
                <a:ea typeface="Arial"/>
                <a:cs typeface="Arial"/>
              </a:defRPr>
            </a:pPr>
            <a:endParaRPr lang="en-US"/>
          </a:p>
        </c:txPr>
        <c:crossAx val="69457408"/>
        <c:crosses val="autoZero"/>
        <c:auto val="1"/>
        <c:lblOffset val="100"/>
        <c:baseTimeUnit val="months"/>
      </c:dateAx>
      <c:valAx>
        <c:axId val="69457408"/>
        <c:scaling>
          <c:orientation val="minMax"/>
          <c:max val="250000"/>
          <c:min val="0"/>
        </c:scaling>
        <c:axPos val="l"/>
        <c:numFmt formatCode="@" sourceLinked="0"/>
        <c:tickLblPos val="nextTo"/>
        <c:spPr>
          <a:ln w="3175">
            <a:solidFill>
              <a:srgbClr val="000000"/>
            </a:solidFill>
            <a:prstDash val="solid"/>
          </a:ln>
        </c:spPr>
        <c:txPr>
          <a:bodyPr rot="0" vert="horz"/>
          <a:lstStyle/>
          <a:p>
            <a:pPr>
              <a:defRPr lang="hr-HR" sz="1000" b="0" i="0" u="none" strike="noStrike" baseline="0">
                <a:solidFill>
                  <a:srgbClr val="000000"/>
                </a:solidFill>
                <a:latin typeface="Arial"/>
                <a:ea typeface="Arial"/>
                <a:cs typeface="Arial"/>
              </a:defRPr>
            </a:pPr>
            <a:endParaRPr lang="en-US"/>
          </a:p>
        </c:txPr>
        <c:crossAx val="68783104"/>
        <c:crossesAt val="41122"/>
        <c:crossBetween val="between"/>
        <c:minorUnit val="10000"/>
      </c:valAx>
      <c:spPr>
        <a:noFill/>
        <a:ln w="25400">
          <a:noFill/>
        </a:ln>
      </c:spPr>
    </c:plotArea>
    <c:legend>
      <c:legendPos val="r"/>
      <c:layout>
        <c:manualLayout>
          <c:xMode val="edge"/>
          <c:yMode val="edge"/>
          <c:x val="0.67047275415155461"/>
          <c:y val="0.5475707823756073"/>
          <c:w val="9.0772808777848768E-2"/>
          <c:h val="0.20608771086523694"/>
        </c:manualLayout>
      </c:layout>
      <c:spPr>
        <a:solidFill>
          <a:srgbClr val="FFFFFF"/>
        </a:solidFill>
        <a:ln w="3175">
          <a:solidFill>
            <a:srgbClr val="000000"/>
          </a:solidFill>
          <a:prstDash val="solid"/>
        </a:ln>
      </c:spPr>
      <c:txPr>
        <a:bodyPr/>
        <a:lstStyle/>
        <a:p>
          <a:pPr>
            <a:defRPr lang="hr-HR" sz="1010" b="0" i="0" u="none" strike="noStrike" baseline="0">
              <a:solidFill>
                <a:srgbClr val="000000"/>
              </a:solidFill>
              <a:latin typeface="Arial"/>
              <a:ea typeface="Arial"/>
              <a:cs typeface="Arial"/>
            </a:defRPr>
          </a:pPr>
          <a:endParaRPr lang="en-US"/>
        </a:p>
      </c:txPr>
    </c:legend>
    <c:plotVisOnly val="1"/>
    <c:dispBlanksAs val="gap"/>
  </c:chart>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&amp;L&amp;G&amp;R&amp;G</c:oddHeader>
    </c:headerFooter>
    <c:pageMargins b="1" l="0.75000000000001465" r="0.7500000000000146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14.jpeg"/><Relationship Id="rId2" Type="http://schemas.openxmlformats.org/officeDocument/2006/relationships/image" Target="../media/image1.jpe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5.jpeg"/><Relationship Id="rId2" Type="http://schemas.openxmlformats.org/officeDocument/2006/relationships/image" Target="../media/image1.jpe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1.jpe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1.jpe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1.jpe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jpeg"/><Relationship Id="rId1" Type="http://schemas.openxmlformats.org/officeDocument/2006/relationships/image" Target="../media/image9.png"/><Relationship Id="rId4"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jpe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5</xdr:col>
      <xdr:colOff>576093</xdr:colOff>
      <xdr:row>0</xdr:row>
      <xdr:rowOff>1</xdr:rowOff>
    </xdr:from>
    <xdr:to>
      <xdr:col>6</xdr:col>
      <xdr:colOff>15218</xdr:colOff>
      <xdr:row>3</xdr:row>
      <xdr:rowOff>184501</xdr:rowOff>
    </xdr:to>
    <xdr:sp macro="" textlink="">
      <xdr:nvSpPr>
        <xdr:cNvPr id="2" name="Rectangle 17"/>
        <xdr:cNvSpPr/>
      </xdr:nvSpPr>
      <xdr:spPr>
        <a:xfrm rot="5400000">
          <a:off x="3532393" y="329826"/>
          <a:ext cx="756000" cy="96350"/>
        </a:xfrm>
        <a:prstGeom prst="rect">
          <a:avLst/>
        </a:prstGeom>
        <a:solidFill>
          <a:srgbClr val="811F43"/>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k-SK"/>
          </a:defPPr>
          <a:lvl1pPr marL="0" algn="l" defTabSz="914400" rtl="0" eaLnBrk="1" latinLnBrk="0" hangingPunct="1">
            <a:defRPr sz="1800" kern="1200">
              <a:solidFill>
                <a:srgbClr val="FFFFFF"/>
              </a:solidFill>
              <a:latin typeface="Calibri"/>
            </a:defRPr>
          </a:lvl1pPr>
          <a:lvl2pPr marL="457200" algn="l" defTabSz="914400" rtl="0" eaLnBrk="1" latinLnBrk="0" hangingPunct="1">
            <a:defRPr sz="1800" kern="1200">
              <a:solidFill>
                <a:srgbClr val="FFFFFF"/>
              </a:solidFill>
              <a:latin typeface="Calibri"/>
            </a:defRPr>
          </a:lvl2pPr>
          <a:lvl3pPr marL="914400" algn="l" defTabSz="914400" rtl="0" eaLnBrk="1" latinLnBrk="0" hangingPunct="1">
            <a:defRPr sz="1800" kern="1200">
              <a:solidFill>
                <a:srgbClr val="FFFFFF"/>
              </a:solidFill>
              <a:latin typeface="Calibri"/>
            </a:defRPr>
          </a:lvl3pPr>
          <a:lvl4pPr marL="1371600" algn="l" defTabSz="914400" rtl="0" eaLnBrk="1" latinLnBrk="0" hangingPunct="1">
            <a:defRPr sz="1800" kern="1200">
              <a:solidFill>
                <a:srgbClr val="FFFFFF"/>
              </a:solidFill>
              <a:latin typeface="Calibri"/>
            </a:defRPr>
          </a:lvl4pPr>
          <a:lvl5pPr marL="1828800" algn="l" defTabSz="914400" rtl="0" eaLnBrk="1" latinLnBrk="0" hangingPunct="1">
            <a:defRPr sz="1800" kern="1200">
              <a:solidFill>
                <a:srgbClr val="FFFFFF"/>
              </a:solidFill>
              <a:latin typeface="Calibri"/>
            </a:defRPr>
          </a:lvl5pPr>
          <a:lvl6pPr marL="2286000" algn="l" defTabSz="914400" rtl="0" eaLnBrk="1" latinLnBrk="0" hangingPunct="1">
            <a:defRPr sz="1800" kern="1200">
              <a:solidFill>
                <a:srgbClr val="FFFFFF"/>
              </a:solidFill>
              <a:latin typeface="Calibri"/>
            </a:defRPr>
          </a:lvl6pPr>
          <a:lvl7pPr marL="2743200" algn="l" defTabSz="914400" rtl="0" eaLnBrk="1" latinLnBrk="0" hangingPunct="1">
            <a:defRPr sz="1800" kern="1200">
              <a:solidFill>
                <a:srgbClr val="FFFFFF"/>
              </a:solidFill>
              <a:latin typeface="Calibri"/>
            </a:defRPr>
          </a:lvl7pPr>
          <a:lvl8pPr marL="3200400" algn="l" defTabSz="914400" rtl="0" eaLnBrk="1" latinLnBrk="0" hangingPunct="1">
            <a:defRPr sz="1800" kern="1200">
              <a:solidFill>
                <a:srgbClr val="FFFFFF"/>
              </a:solidFill>
              <a:latin typeface="Calibri"/>
            </a:defRPr>
          </a:lvl8pPr>
          <a:lvl9pPr marL="3657600" algn="l" defTabSz="914400" rtl="0" eaLnBrk="1" latinLnBrk="0" hangingPunct="1">
            <a:defRPr sz="1800" kern="1200">
              <a:solidFill>
                <a:srgbClr val="FFFFFF"/>
              </a:solidFill>
              <a:latin typeface="Calibri"/>
            </a:defRPr>
          </a:lvl9pPr>
        </a:lstStyle>
        <a:p>
          <a:pPr algn="ctr"/>
          <a:endParaRPr lang="sk-SK"/>
        </a:p>
      </xdr:txBody>
    </xdr:sp>
    <xdr:clientData/>
  </xdr:twoCellAnchor>
  <xdr:twoCellAnchor>
    <xdr:from>
      <xdr:col>5</xdr:col>
      <xdr:colOff>602250</xdr:colOff>
      <xdr:row>0</xdr:row>
      <xdr:rowOff>0</xdr:rowOff>
    </xdr:from>
    <xdr:to>
      <xdr:col>16</xdr:col>
      <xdr:colOff>318625</xdr:colOff>
      <xdr:row>0</xdr:row>
      <xdr:rowOff>90000</xdr:rowOff>
    </xdr:to>
    <xdr:sp macro="" textlink="">
      <xdr:nvSpPr>
        <xdr:cNvPr id="3" name="Rectangle 19"/>
        <xdr:cNvSpPr/>
      </xdr:nvSpPr>
      <xdr:spPr>
        <a:xfrm>
          <a:off x="3907985" y="0"/>
          <a:ext cx="6988993" cy="90000"/>
        </a:xfrm>
        <a:prstGeom prst="rect">
          <a:avLst/>
        </a:prstGeom>
        <a:solidFill>
          <a:srgbClr val="811F43"/>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k-SK"/>
          </a:defPPr>
          <a:lvl1pPr marL="0" algn="l" defTabSz="914400" rtl="0" eaLnBrk="1" latinLnBrk="0" hangingPunct="1">
            <a:defRPr sz="1800" kern="1200">
              <a:solidFill>
                <a:srgbClr val="FFFFFF"/>
              </a:solidFill>
              <a:latin typeface="Calibri"/>
            </a:defRPr>
          </a:lvl1pPr>
          <a:lvl2pPr marL="457200" algn="l" defTabSz="914400" rtl="0" eaLnBrk="1" latinLnBrk="0" hangingPunct="1">
            <a:defRPr sz="1800" kern="1200">
              <a:solidFill>
                <a:srgbClr val="FFFFFF"/>
              </a:solidFill>
              <a:latin typeface="Calibri"/>
            </a:defRPr>
          </a:lvl2pPr>
          <a:lvl3pPr marL="914400" algn="l" defTabSz="914400" rtl="0" eaLnBrk="1" latinLnBrk="0" hangingPunct="1">
            <a:defRPr sz="1800" kern="1200">
              <a:solidFill>
                <a:srgbClr val="FFFFFF"/>
              </a:solidFill>
              <a:latin typeface="Calibri"/>
            </a:defRPr>
          </a:lvl3pPr>
          <a:lvl4pPr marL="1371600" algn="l" defTabSz="914400" rtl="0" eaLnBrk="1" latinLnBrk="0" hangingPunct="1">
            <a:defRPr sz="1800" kern="1200">
              <a:solidFill>
                <a:srgbClr val="FFFFFF"/>
              </a:solidFill>
              <a:latin typeface="Calibri"/>
            </a:defRPr>
          </a:lvl4pPr>
          <a:lvl5pPr marL="1828800" algn="l" defTabSz="914400" rtl="0" eaLnBrk="1" latinLnBrk="0" hangingPunct="1">
            <a:defRPr sz="1800" kern="1200">
              <a:solidFill>
                <a:srgbClr val="FFFFFF"/>
              </a:solidFill>
              <a:latin typeface="Calibri"/>
            </a:defRPr>
          </a:lvl5pPr>
          <a:lvl6pPr marL="2286000" algn="l" defTabSz="914400" rtl="0" eaLnBrk="1" latinLnBrk="0" hangingPunct="1">
            <a:defRPr sz="1800" kern="1200">
              <a:solidFill>
                <a:srgbClr val="FFFFFF"/>
              </a:solidFill>
              <a:latin typeface="Calibri"/>
            </a:defRPr>
          </a:lvl6pPr>
          <a:lvl7pPr marL="2743200" algn="l" defTabSz="914400" rtl="0" eaLnBrk="1" latinLnBrk="0" hangingPunct="1">
            <a:defRPr sz="1800" kern="1200">
              <a:solidFill>
                <a:srgbClr val="FFFFFF"/>
              </a:solidFill>
              <a:latin typeface="Calibri"/>
            </a:defRPr>
          </a:lvl7pPr>
          <a:lvl8pPr marL="3200400" algn="l" defTabSz="914400" rtl="0" eaLnBrk="1" latinLnBrk="0" hangingPunct="1">
            <a:defRPr sz="1800" kern="1200">
              <a:solidFill>
                <a:srgbClr val="FFFFFF"/>
              </a:solidFill>
              <a:latin typeface="Calibri"/>
            </a:defRPr>
          </a:lvl8pPr>
          <a:lvl9pPr marL="3657600" algn="l" defTabSz="914400" rtl="0" eaLnBrk="1" latinLnBrk="0" hangingPunct="1">
            <a:defRPr sz="1800" kern="1200">
              <a:solidFill>
                <a:srgbClr val="FFFFFF"/>
              </a:solidFill>
              <a:latin typeface="Calibri"/>
            </a:defRPr>
          </a:lvl9pPr>
        </a:lstStyle>
        <a:p>
          <a:pPr algn="ctr"/>
          <a:endParaRPr lang="sk-SK"/>
        </a:p>
      </xdr:txBody>
    </xdr:sp>
    <xdr:clientData/>
  </xdr:twoCellAnchor>
  <xdr:twoCellAnchor>
    <xdr:from>
      <xdr:col>16</xdr:col>
      <xdr:colOff>295537</xdr:colOff>
      <xdr:row>0</xdr:row>
      <xdr:rowOff>2</xdr:rowOff>
    </xdr:from>
    <xdr:to>
      <xdr:col>16</xdr:col>
      <xdr:colOff>385537</xdr:colOff>
      <xdr:row>34</xdr:row>
      <xdr:rowOff>0</xdr:rowOff>
    </xdr:to>
    <xdr:sp macro="" textlink="">
      <xdr:nvSpPr>
        <xdr:cNvPr id="4" name="Rectangle 20"/>
        <xdr:cNvSpPr/>
      </xdr:nvSpPr>
      <xdr:spPr>
        <a:xfrm rot="5400000">
          <a:off x="7522388" y="3288751"/>
          <a:ext cx="6667498" cy="90000"/>
        </a:xfrm>
        <a:prstGeom prst="rect">
          <a:avLst/>
        </a:prstGeom>
        <a:solidFill>
          <a:srgbClr val="811F43"/>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k-SK"/>
          </a:defPPr>
          <a:lvl1pPr marL="0" algn="l" defTabSz="914400" rtl="0" eaLnBrk="1" latinLnBrk="0" hangingPunct="1">
            <a:defRPr sz="1800" kern="1200">
              <a:solidFill>
                <a:srgbClr val="FFFFFF"/>
              </a:solidFill>
              <a:latin typeface="Calibri"/>
            </a:defRPr>
          </a:lvl1pPr>
          <a:lvl2pPr marL="457200" algn="l" defTabSz="914400" rtl="0" eaLnBrk="1" latinLnBrk="0" hangingPunct="1">
            <a:defRPr sz="1800" kern="1200">
              <a:solidFill>
                <a:srgbClr val="FFFFFF"/>
              </a:solidFill>
              <a:latin typeface="Calibri"/>
            </a:defRPr>
          </a:lvl2pPr>
          <a:lvl3pPr marL="914400" algn="l" defTabSz="914400" rtl="0" eaLnBrk="1" latinLnBrk="0" hangingPunct="1">
            <a:defRPr sz="1800" kern="1200">
              <a:solidFill>
                <a:srgbClr val="FFFFFF"/>
              </a:solidFill>
              <a:latin typeface="Calibri"/>
            </a:defRPr>
          </a:lvl3pPr>
          <a:lvl4pPr marL="1371600" algn="l" defTabSz="914400" rtl="0" eaLnBrk="1" latinLnBrk="0" hangingPunct="1">
            <a:defRPr sz="1800" kern="1200">
              <a:solidFill>
                <a:srgbClr val="FFFFFF"/>
              </a:solidFill>
              <a:latin typeface="Calibri"/>
            </a:defRPr>
          </a:lvl4pPr>
          <a:lvl5pPr marL="1828800" algn="l" defTabSz="914400" rtl="0" eaLnBrk="1" latinLnBrk="0" hangingPunct="1">
            <a:defRPr sz="1800" kern="1200">
              <a:solidFill>
                <a:srgbClr val="FFFFFF"/>
              </a:solidFill>
              <a:latin typeface="Calibri"/>
            </a:defRPr>
          </a:lvl5pPr>
          <a:lvl6pPr marL="2286000" algn="l" defTabSz="914400" rtl="0" eaLnBrk="1" latinLnBrk="0" hangingPunct="1">
            <a:defRPr sz="1800" kern="1200">
              <a:solidFill>
                <a:srgbClr val="FFFFFF"/>
              </a:solidFill>
              <a:latin typeface="Calibri"/>
            </a:defRPr>
          </a:lvl6pPr>
          <a:lvl7pPr marL="2743200" algn="l" defTabSz="914400" rtl="0" eaLnBrk="1" latinLnBrk="0" hangingPunct="1">
            <a:defRPr sz="1800" kern="1200">
              <a:solidFill>
                <a:srgbClr val="FFFFFF"/>
              </a:solidFill>
              <a:latin typeface="Calibri"/>
            </a:defRPr>
          </a:lvl7pPr>
          <a:lvl8pPr marL="3200400" algn="l" defTabSz="914400" rtl="0" eaLnBrk="1" latinLnBrk="0" hangingPunct="1">
            <a:defRPr sz="1800" kern="1200">
              <a:solidFill>
                <a:srgbClr val="FFFFFF"/>
              </a:solidFill>
              <a:latin typeface="Calibri"/>
            </a:defRPr>
          </a:lvl8pPr>
          <a:lvl9pPr marL="3657600" algn="l" defTabSz="914400" rtl="0" eaLnBrk="1" latinLnBrk="0" hangingPunct="1">
            <a:defRPr sz="1800" kern="1200">
              <a:solidFill>
                <a:srgbClr val="FFFFFF"/>
              </a:solidFill>
              <a:latin typeface="Calibri"/>
            </a:defRPr>
          </a:lvl9pPr>
        </a:lstStyle>
        <a:p>
          <a:pPr algn="ctr"/>
          <a:endParaRPr lang="sk-SK"/>
        </a:p>
      </xdr:txBody>
    </xdr:sp>
    <xdr:clientData/>
  </xdr:twoCellAnchor>
  <xdr:twoCellAnchor>
    <xdr:from>
      <xdr:col>15</xdr:col>
      <xdr:colOff>66875</xdr:colOff>
      <xdr:row>33</xdr:row>
      <xdr:rowOff>106251</xdr:rowOff>
    </xdr:from>
    <xdr:to>
      <xdr:col>16</xdr:col>
      <xdr:colOff>298000</xdr:colOff>
      <xdr:row>34</xdr:row>
      <xdr:rowOff>0</xdr:rowOff>
    </xdr:to>
    <xdr:sp macro="" textlink="">
      <xdr:nvSpPr>
        <xdr:cNvPr id="5" name="Rectangle 21"/>
        <xdr:cNvSpPr/>
      </xdr:nvSpPr>
      <xdr:spPr>
        <a:xfrm>
          <a:off x="9925250" y="6583251"/>
          <a:ext cx="888350" cy="84249"/>
        </a:xfrm>
        <a:prstGeom prst="rect">
          <a:avLst/>
        </a:prstGeom>
        <a:solidFill>
          <a:srgbClr val="811F43"/>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k-SK"/>
          </a:defPPr>
          <a:lvl1pPr marL="0" algn="l" defTabSz="914400" rtl="0" eaLnBrk="1" latinLnBrk="0" hangingPunct="1">
            <a:defRPr sz="1800" kern="1200">
              <a:solidFill>
                <a:srgbClr val="FFFFFF"/>
              </a:solidFill>
              <a:latin typeface="Calibri"/>
            </a:defRPr>
          </a:lvl1pPr>
          <a:lvl2pPr marL="457200" algn="l" defTabSz="914400" rtl="0" eaLnBrk="1" latinLnBrk="0" hangingPunct="1">
            <a:defRPr sz="1800" kern="1200">
              <a:solidFill>
                <a:srgbClr val="FFFFFF"/>
              </a:solidFill>
              <a:latin typeface="Calibri"/>
            </a:defRPr>
          </a:lvl2pPr>
          <a:lvl3pPr marL="914400" algn="l" defTabSz="914400" rtl="0" eaLnBrk="1" latinLnBrk="0" hangingPunct="1">
            <a:defRPr sz="1800" kern="1200">
              <a:solidFill>
                <a:srgbClr val="FFFFFF"/>
              </a:solidFill>
              <a:latin typeface="Calibri"/>
            </a:defRPr>
          </a:lvl3pPr>
          <a:lvl4pPr marL="1371600" algn="l" defTabSz="914400" rtl="0" eaLnBrk="1" latinLnBrk="0" hangingPunct="1">
            <a:defRPr sz="1800" kern="1200">
              <a:solidFill>
                <a:srgbClr val="FFFFFF"/>
              </a:solidFill>
              <a:latin typeface="Calibri"/>
            </a:defRPr>
          </a:lvl4pPr>
          <a:lvl5pPr marL="1828800" algn="l" defTabSz="914400" rtl="0" eaLnBrk="1" latinLnBrk="0" hangingPunct="1">
            <a:defRPr sz="1800" kern="1200">
              <a:solidFill>
                <a:srgbClr val="FFFFFF"/>
              </a:solidFill>
              <a:latin typeface="Calibri"/>
            </a:defRPr>
          </a:lvl5pPr>
          <a:lvl6pPr marL="2286000" algn="l" defTabSz="914400" rtl="0" eaLnBrk="1" latinLnBrk="0" hangingPunct="1">
            <a:defRPr sz="1800" kern="1200">
              <a:solidFill>
                <a:srgbClr val="FFFFFF"/>
              </a:solidFill>
              <a:latin typeface="Calibri"/>
            </a:defRPr>
          </a:lvl6pPr>
          <a:lvl7pPr marL="2743200" algn="l" defTabSz="914400" rtl="0" eaLnBrk="1" latinLnBrk="0" hangingPunct="1">
            <a:defRPr sz="1800" kern="1200">
              <a:solidFill>
                <a:srgbClr val="FFFFFF"/>
              </a:solidFill>
              <a:latin typeface="Calibri"/>
            </a:defRPr>
          </a:lvl7pPr>
          <a:lvl8pPr marL="3200400" algn="l" defTabSz="914400" rtl="0" eaLnBrk="1" latinLnBrk="0" hangingPunct="1">
            <a:defRPr sz="1800" kern="1200">
              <a:solidFill>
                <a:srgbClr val="FFFFFF"/>
              </a:solidFill>
              <a:latin typeface="Calibri"/>
            </a:defRPr>
          </a:lvl8pPr>
          <a:lvl9pPr marL="3657600" algn="l" defTabSz="914400" rtl="0" eaLnBrk="1" latinLnBrk="0" hangingPunct="1">
            <a:defRPr sz="1800" kern="1200">
              <a:solidFill>
                <a:srgbClr val="FFFFFF"/>
              </a:solidFill>
              <a:latin typeface="Calibri"/>
            </a:defRPr>
          </a:lvl9pPr>
        </a:lstStyle>
        <a:p>
          <a:pPr algn="ctr"/>
          <a:endParaRPr lang="sk-SK"/>
        </a:p>
      </xdr:txBody>
    </xdr:sp>
    <xdr:clientData/>
  </xdr:twoCellAnchor>
  <xdr:twoCellAnchor>
    <xdr:from>
      <xdr:col>15</xdr:col>
      <xdr:colOff>82676</xdr:colOff>
      <xdr:row>33</xdr:row>
      <xdr:rowOff>95477</xdr:rowOff>
    </xdr:from>
    <xdr:to>
      <xdr:col>16</xdr:col>
      <xdr:colOff>223801</xdr:colOff>
      <xdr:row>33</xdr:row>
      <xdr:rowOff>185477</xdr:rowOff>
    </xdr:to>
    <xdr:sp macro="" textlink="">
      <xdr:nvSpPr>
        <xdr:cNvPr id="6" name="Footer Placeholder 4"/>
        <xdr:cNvSpPr txBox="1">
          <a:spLocks/>
        </xdr:cNvSpPr>
      </xdr:nvSpPr>
      <xdr:spPr bwMode="white">
        <a:xfrm>
          <a:off x="9941051" y="6572477"/>
          <a:ext cx="798350" cy="90000"/>
        </a:xfrm>
        <a:prstGeom prst="rect">
          <a:avLst/>
        </a:prstGeom>
      </xdr:spPr>
      <xdr:txBody>
        <a:bodyPr wrap="square" anchor="ctr"/>
        <a:lstStyle>
          <a:defPPr>
            <a:defRPr lang="sk-SK"/>
          </a:defPPr>
          <a:lvl1pPr marL="0" algn="l" defTabSz="914400" rtl="0" eaLnBrk="1" latinLnBrk="0" hangingPunct="1">
            <a:defRPr sz="1800" kern="1200">
              <a:solidFill>
                <a:srgbClr val="000000"/>
              </a:solidFill>
              <a:latin typeface="Calibri"/>
            </a:defRPr>
          </a:lvl1pPr>
          <a:lvl2pPr marL="457200" algn="l" defTabSz="914400" rtl="0" eaLnBrk="1" latinLnBrk="0" hangingPunct="1">
            <a:defRPr sz="1800" kern="1200">
              <a:solidFill>
                <a:srgbClr val="000000"/>
              </a:solidFill>
              <a:latin typeface="Calibri"/>
            </a:defRPr>
          </a:lvl2pPr>
          <a:lvl3pPr marL="914400" algn="l" defTabSz="914400" rtl="0" eaLnBrk="1" latinLnBrk="0" hangingPunct="1">
            <a:defRPr sz="1800" kern="1200">
              <a:solidFill>
                <a:srgbClr val="000000"/>
              </a:solidFill>
              <a:latin typeface="Calibri"/>
            </a:defRPr>
          </a:lvl3pPr>
          <a:lvl4pPr marL="1371600" algn="l" defTabSz="914400" rtl="0" eaLnBrk="1" latinLnBrk="0" hangingPunct="1">
            <a:defRPr sz="1800" kern="1200">
              <a:solidFill>
                <a:srgbClr val="000000"/>
              </a:solidFill>
              <a:latin typeface="Calibri"/>
            </a:defRPr>
          </a:lvl4pPr>
          <a:lvl5pPr marL="1828800" algn="l" defTabSz="914400" rtl="0" eaLnBrk="1" latinLnBrk="0" hangingPunct="1">
            <a:defRPr sz="1800" kern="1200">
              <a:solidFill>
                <a:srgbClr val="000000"/>
              </a:solidFill>
              <a:latin typeface="Calibri"/>
            </a:defRPr>
          </a:lvl5pPr>
          <a:lvl6pPr marL="2286000" algn="l" defTabSz="914400" rtl="0" eaLnBrk="1" latinLnBrk="0" hangingPunct="1">
            <a:defRPr sz="1800" kern="1200">
              <a:solidFill>
                <a:srgbClr val="000000"/>
              </a:solidFill>
              <a:latin typeface="Calibri"/>
            </a:defRPr>
          </a:lvl6pPr>
          <a:lvl7pPr marL="2743200" algn="l" defTabSz="914400" rtl="0" eaLnBrk="1" latinLnBrk="0" hangingPunct="1">
            <a:defRPr sz="1800" kern="1200">
              <a:solidFill>
                <a:srgbClr val="000000"/>
              </a:solidFill>
              <a:latin typeface="Calibri"/>
            </a:defRPr>
          </a:lvl7pPr>
          <a:lvl8pPr marL="3200400" algn="l" defTabSz="914400" rtl="0" eaLnBrk="1" latinLnBrk="0" hangingPunct="1">
            <a:defRPr sz="1800" kern="1200">
              <a:solidFill>
                <a:srgbClr val="000000"/>
              </a:solidFill>
              <a:latin typeface="Calibri"/>
            </a:defRPr>
          </a:lvl8pPr>
          <a:lvl9pPr marL="3657600" algn="l" defTabSz="914400" rtl="0" eaLnBrk="1" latinLnBrk="0" hangingPunct="1">
            <a:defRPr sz="1800" kern="1200">
              <a:solidFill>
                <a:srgbClr val="000000"/>
              </a:solidFill>
              <a:latin typeface="Calibri"/>
            </a:defRPr>
          </a:lvl9pPr>
        </a:lstStyle>
        <a:p>
          <a:pPr algn="ctr" fontAlgn="auto">
            <a:spcBef>
              <a:spcPts val="0"/>
            </a:spcBef>
            <a:spcAft>
              <a:spcPts val="0"/>
            </a:spcAft>
            <a:defRPr/>
          </a:pPr>
          <a:endParaRPr lang="en-US" sz="750" b="1">
            <a:solidFill>
              <a:prstClr val="white"/>
            </a:solidFill>
            <a:latin typeface="Calibri" pitchFamily="34" charset="0"/>
            <a:cs typeface="Calibri" pitchFamily="34" charset="0"/>
          </a:endParaRPr>
        </a:p>
      </xdr:txBody>
    </xdr:sp>
    <xdr:clientData/>
  </xdr:twoCellAnchor>
  <xdr:twoCellAnchor>
    <xdr:from>
      <xdr:col>2</xdr:col>
      <xdr:colOff>285750</xdr:colOff>
      <xdr:row>9</xdr:row>
      <xdr:rowOff>114301</xdr:rowOff>
    </xdr:from>
    <xdr:to>
      <xdr:col>14</xdr:col>
      <xdr:colOff>145676</xdr:colOff>
      <xdr:row>12</xdr:row>
      <xdr:rowOff>112816</xdr:rowOff>
    </xdr:to>
    <xdr:sp macro="" textlink="">
      <xdr:nvSpPr>
        <xdr:cNvPr id="7" name="Title 1"/>
        <xdr:cNvSpPr>
          <a:spLocks noGrp="1"/>
        </xdr:cNvSpPr>
      </xdr:nvSpPr>
      <xdr:spPr>
        <a:xfrm>
          <a:off x="1608044" y="1828801"/>
          <a:ext cx="7793691" cy="570015"/>
        </a:xfrm>
        <a:prstGeom prst="rect">
          <a:avLst/>
        </a:prstGeom>
      </xdr:spPr>
      <xdr:txBody>
        <a:bodyPr wrap="square" anchor="ctr">
          <a:noAutofit/>
        </a:bodyPr>
        <a:lstStyle>
          <a:lvl1pPr algn="ctr" defTabSz="914400" rtl="0" eaLnBrk="1" latinLnBrk="0" hangingPunct="1">
            <a:spcBef>
              <a:spcPct val="0"/>
            </a:spcBef>
            <a:buNone/>
            <a:defRPr sz="4400" kern="1200">
              <a:solidFill>
                <a:srgbClr val="000000"/>
              </a:solidFill>
              <a:latin typeface="Calibri"/>
            </a:defRPr>
          </a:lvl1pPr>
        </a:lstStyle>
        <a:p>
          <a:pPr algn="ctr"/>
          <a:r>
            <a:rPr lang="sk-SK" sz="4400" b="0" kern="1200">
              <a:solidFill>
                <a:srgbClr val="000000"/>
              </a:solidFill>
              <a:effectLst/>
              <a:latin typeface="Calibri"/>
              <a:ea typeface="+mn-ea"/>
              <a:cs typeface="+mn-cs"/>
            </a:rPr>
            <a:t>Capljina</a:t>
          </a:r>
          <a:r>
            <a:rPr lang="sk-SK" sz="4400" b="0" kern="1200" baseline="0">
              <a:solidFill>
                <a:srgbClr val="000000"/>
              </a:solidFill>
              <a:effectLst/>
              <a:latin typeface="Calibri"/>
              <a:ea typeface="+mn-ea"/>
              <a:cs typeface="+mn-cs"/>
            </a:rPr>
            <a:t> Water Supply System </a:t>
          </a:r>
          <a:endParaRPr lang="sk-SK" b="0"/>
        </a:p>
      </xdr:txBody>
    </xdr:sp>
    <xdr:clientData/>
  </xdr:twoCellAnchor>
  <xdr:oneCellAnchor>
    <xdr:from>
      <xdr:col>2</xdr:col>
      <xdr:colOff>193907</xdr:colOff>
      <xdr:row>0</xdr:row>
      <xdr:rowOff>50801</xdr:rowOff>
    </xdr:from>
    <xdr:ext cx="503237" cy="625475"/>
    <xdr:pic>
      <xdr:nvPicPr>
        <xdr:cNvPr id="8" name="Picture 5" descr="https://encrypted-tbn0.google.com/images?q=tbn:ANd9GcROLinM8K1h7r1W2VDwXsOsl11MbkJieffYzppf2sJ7LFZC8J2suA"/>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508357" y="50801"/>
          <a:ext cx="503237" cy="6254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0</xdr:col>
      <xdr:colOff>284164</xdr:colOff>
      <xdr:row>0</xdr:row>
      <xdr:rowOff>73026</xdr:rowOff>
    </xdr:from>
    <xdr:ext cx="1192211" cy="603250"/>
    <xdr:pic>
      <xdr:nvPicPr>
        <xdr:cNvPr id="9" name="Picture 3"/>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l="58839" t="27991" r="12572" b="51221"/>
        <a:stretch>
          <a:fillRect/>
        </a:stretch>
      </xdr:blipFill>
      <xdr:spPr bwMode="auto">
        <a:xfrm>
          <a:off x="284164" y="73026"/>
          <a:ext cx="1192211" cy="603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2</xdr:col>
      <xdr:colOff>460375</xdr:colOff>
      <xdr:row>13</xdr:row>
      <xdr:rowOff>0</xdr:rowOff>
    </xdr:from>
    <xdr:to>
      <xdr:col>14</xdr:col>
      <xdr:colOff>123265</xdr:colOff>
      <xdr:row>16</xdr:row>
      <xdr:rowOff>79375</xdr:rowOff>
    </xdr:to>
    <xdr:sp macro="" textlink="">
      <xdr:nvSpPr>
        <xdr:cNvPr id="12" name="BlokTextu 37"/>
        <xdr:cNvSpPr txBox="1"/>
      </xdr:nvSpPr>
      <xdr:spPr>
        <a:xfrm>
          <a:off x="1782669" y="2476500"/>
          <a:ext cx="7596655" cy="650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k-SK" sz="3600" b="0" i="0" u="none" strike="noStrike" kern="0" cap="none" spc="0" normalizeH="0" baseline="0" noProof="0">
              <a:ln>
                <a:noFill/>
              </a:ln>
              <a:solidFill>
                <a:sysClr val="windowText" lastClr="000000"/>
              </a:solidFill>
              <a:effectLst/>
              <a:uLnTx/>
              <a:uFillTx/>
              <a:latin typeface="+mn-lt"/>
              <a:ea typeface="+mn-ea"/>
              <a:cs typeface="+mn-cs"/>
            </a:rPr>
            <a:t>Project Implementation Support</a:t>
          </a:r>
          <a:endParaRPr kumimoji="0" lang="en-US" sz="3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13</xdr:col>
      <xdr:colOff>459441</xdr:colOff>
      <xdr:row>1</xdr:row>
      <xdr:rowOff>22413</xdr:rowOff>
    </xdr:from>
    <xdr:to>
      <xdr:col>16</xdr:col>
      <xdr:colOff>73397</xdr:colOff>
      <xdr:row>7</xdr:row>
      <xdr:rowOff>172779</xdr:rowOff>
    </xdr:to>
    <xdr:pic>
      <xdr:nvPicPr>
        <xdr:cNvPr id="53250" name="Picture 2" descr="http://antaragni.in/sponsorpage/img/EU_logo.jpg"/>
        <xdr:cNvPicPr>
          <a:picLocks noChangeAspect="1" noChangeArrowheads="1"/>
        </xdr:cNvPicPr>
      </xdr:nvPicPr>
      <xdr:blipFill>
        <a:blip xmlns:r="http://schemas.openxmlformats.org/officeDocument/2006/relationships" r:embed="rId3" cstate="print"/>
        <a:srcRect/>
        <a:stretch>
          <a:fillRect/>
        </a:stretch>
      </xdr:blipFill>
      <xdr:spPr bwMode="auto">
        <a:xfrm>
          <a:off x="9312088" y="212913"/>
          <a:ext cx="1597397" cy="1293366"/>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470647</xdr:colOff>
      <xdr:row>0</xdr:row>
      <xdr:rowOff>48235</xdr:rowOff>
    </xdr:from>
    <xdr:to>
      <xdr:col>0</xdr:col>
      <xdr:colOff>1548653</xdr:colOff>
      <xdr:row>2</xdr:row>
      <xdr:rowOff>156811</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l="58839" t="27991" r="12572" b="51221"/>
        <a:stretch>
          <a:fillRect/>
        </a:stretch>
      </xdr:blipFill>
      <xdr:spPr bwMode="auto">
        <a:xfrm>
          <a:off x="470647" y="48235"/>
          <a:ext cx="1078006" cy="54672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1599239</xdr:colOff>
      <xdr:row>0</xdr:row>
      <xdr:rowOff>65635</xdr:rowOff>
    </xdr:from>
    <xdr:to>
      <xdr:col>0</xdr:col>
      <xdr:colOff>2018977</xdr:colOff>
      <xdr:row>2</xdr:row>
      <xdr:rowOff>162006</xdr:rowOff>
    </xdr:to>
    <xdr:pic>
      <xdr:nvPicPr>
        <xdr:cNvPr id="5" name="Picture 5" descr="https://encrypted-tbn0.google.com/images?q=tbn:ANd9GcROLinM8K1h7r1W2VDwXsOsl11MbkJieffYzppf2sJ7LFZC8J2suA"/>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99239" y="65635"/>
          <a:ext cx="419738" cy="53452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22</xdr:col>
      <xdr:colOff>131153</xdr:colOff>
      <xdr:row>0</xdr:row>
      <xdr:rowOff>0</xdr:rowOff>
    </xdr:from>
    <xdr:to>
      <xdr:col>23</xdr:col>
      <xdr:colOff>179341</xdr:colOff>
      <xdr:row>2</xdr:row>
      <xdr:rowOff>191404</xdr:rowOff>
    </xdr:to>
    <xdr:pic>
      <xdr:nvPicPr>
        <xdr:cNvPr id="6" name="Picture 2" descr="http://antaragni.in/sponsorpage/img/EU_logo.jpg"/>
        <xdr:cNvPicPr>
          <a:picLocks noChangeAspect="1" noChangeArrowheads="1"/>
        </xdr:cNvPicPr>
      </xdr:nvPicPr>
      <xdr:blipFill>
        <a:blip xmlns:r="http://schemas.openxmlformats.org/officeDocument/2006/relationships" r:embed="rId3" cstate="print"/>
        <a:srcRect/>
        <a:stretch>
          <a:fillRect/>
        </a:stretch>
      </xdr:blipFill>
      <xdr:spPr bwMode="auto">
        <a:xfrm>
          <a:off x="8436008" y="0"/>
          <a:ext cx="780275" cy="63223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231321</xdr:colOff>
      <xdr:row>0</xdr:row>
      <xdr:rowOff>47626</xdr:rowOff>
    </xdr:from>
    <xdr:ext cx="1066800" cy="545605"/>
    <xdr:pic>
      <xdr:nvPicPr>
        <xdr:cNvPr id="6" name="Picture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l="58839" t="27991" r="12572" b="51221"/>
        <a:stretch>
          <a:fillRect/>
        </a:stretch>
      </xdr:blipFill>
      <xdr:spPr bwMode="auto">
        <a:xfrm>
          <a:off x="489857" y="47626"/>
          <a:ext cx="1066800" cy="54560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1</xdr:col>
      <xdr:colOff>1522639</xdr:colOff>
      <xdr:row>0</xdr:row>
      <xdr:rowOff>80284</xdr:rowOff>
    </xdr:from>
    <xdr:ext cx="423741" cy="533400"/>
    <xdr:pic>
      <xdr:nvPicPr>
        <xdr:cNvPr id="7" name="Picture 5" descr="https://encrypted-tbn0.google.com/images?q=tbn:ANd9GcROLinM8K1h7r1W2VDwXsOsl11MbkJieffYzppf2sJ7LFZC8J2suA"/>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781175" y="80284"/>
          <a:ext cx="423741" cy="533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editAs="oneCell">
    <xdr:from>
      <xdr:col>15</xdr:col>
      <xdr:colOff>120846</xdr:colOff>
      <xdr:row>0</xdr:row>
      <xdr:rowOff>0</xdr:rowOff>
    </xdr:from>
    <xdr:to>
      <xdr:col>17</xdr:col>
      <xdr:colOff>392766</xdr:colOff>
      <xdr:row>0</xdr:row>
      <xdr:rowOff>653143</xdr:rowOff>
    </xdr:to>
    <xdr:pic>
      <xdr:nvPicPr>
        <xdr:cNvPr id="10" name="Picture 2" descr="http://antaragni.in/sponsorpage/img/EU_logo.jpg"/>
        <xdr:cNvPicPr>
          <a:picLocks noChangeAspect="1" noChangeArrowheads="1"/>
        </xdr:cNvPicPr>
      </xdr:nvPicPr>
      <xdr:blipFill>
        <a:blip xmlns:r="http://schemas.openxmlformats.org/officeDocument/2006/relationships" r:embed="rId3" cstate="print"/>
        <a:srcRect/>
        <a:stretch>
          <a:fillRect/>
        </a:stretch>
      </xdr:blipFill>
      <xdr:spPr bwMode="auto">
        <a:xfrm>
          <a:off x="12013489" y="0"/>
          <a:ext cx="993098" cy="65314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0</xdr:row>
      <xdr:rowOff>72963</xdr:rowOff>
    </xdr:from>
    <xdr:to>
      <xdr:col>2</xdr:col>
      <xdr:colOff>1211356</xdr:colOff>
      <xdr:row>3</xdr:row>
      <xdr:rowOff>95814</xdr:rowOff>
    </xdr:to>
    <xdr:pic>
      <xdr:nvPicPr>
        <xdr:cNvPr id="19" name="Picture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l="58839" t="27991" r="12572" b="51221"/>
        <a:stretch>
          <a:fillRect/>
        </a:stretch>
      </xdr:blipFill>
      <xdr:spPr bwMode="auto">
        <a:xfrm>
          <a:off x="1143000" y="72963"/>
          <a:ext cx="1078006" cy="54672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10</xdr:col>
      <xdr:colOff>162485</xdr:colOff>
      <xdr:row>1</xdr:row>
      <xdr:rowOff>128259</xdr:rowOff>
    </xdr:from>
    <xdr:ext cx="1041909" cy="362124"/>
    <xdr:pic>
      <xdr:nvPicPr>
        <xdr:cNvPr id="20" name="Picture 10" descr="Description: E:\= FUSKY NEW =\= ASPIRO REDIZAJN =\logo redizajn\export final formats\web\aspiro_logo_color_RGB.png"/>
        <xdr:cNvPicPr>
          <a:picLocks noChangeAspect="1"/>
        </xdr:cNvPicPr>
      </xdr:nvPicPr>
      <xdr:blipFill>
        <a:blip xmlns:r="http://schemas.openxmlformats.org/officeDocument/2006/relationships" r:embed="rId2" cstate="email">
          <a:extLst>
            <a:ext uri="{28A0092B-C50C-407E-A947-70E740481C1C}">
              <a14:useLocalDpi xmlns="" xmlns:a14="http://schemas.microsoft.com/office/drawing/2010/main"/>
            </a:ext>
          </a:extLst>
        </a:blip>
        <a:srcRect/>
        <a:stretch>
          <a:fillRect/>
        </a:stretch>
      </xdr:blipFill>
      <xdr:spPr bwMode="auto">
        <a:xfrm>
          <a:off x="7306235" y="328284"/>
          <a:ext cx="1041909" cy="362124"/>
        </a:xfrm>
        <a:prstGeom prst="rect">
          <a:avLst/>
        </a:prstGeom>
        <a:noFill/>
        <a:ln>
          <a:noFill/>
        </a:ln>
      </xdr:spPr>
    </xdr:pic>
    <xdr:clientData/>
  </xdr:oneCellAnchor>
  <xdr:oneCellAnchor>
    <xdr:from>
      <xdr:col>10</xdr:col>
      <xdr:colOff>151279</xdr:colOff>
      <xdr:row>0</xdr:row>
      <xdr:rowOff>57150</xdr:rowOff>
    </xdr:from>
    <xdr:ext cx="1133590" cy="267957"/>
    <xdr:pic>
      <xdr:nvPicPr>
        <xdr:cNvPr id="21" name="Picture 3"/>
        <xdr:cNvPicPr>
          <a:picLocks noChangeAspect="1"/>
        </xdr:cNvPicPr>
      </xdr:nvPicPr>
      <xdr:blipFill rotWithShape="1">
        <a:blip xmlns:r="http://schemas.openxmlformats.org/officeDocument/2006/relationships" r:embed="rId3" cstate="email">
          <a:extLst>
            <a:ext uri="{28A0092B-C50C-407E-A947-70E740481C1C}">
              <a14:useLocalDpi xmlns="" xmlns:a14="http://schemas.microsoft.com/office/drawing/2010/main"/>
            </a:ext>
          </a:extLst>
        </a:blip>
        <a:srcRect/>
        <a:stretch/>
      </xdr:blipFill>
      <xdr:spPr>
        <a:xfrm>
          <a:off x="7295029" y="57150"/>
          <a:ext cx="1133590" cy="267957"/>
        </a:xfrm>
        <a:prstGeom prst="rect">
          <a:avLst/>
        </a:prstGeom>
      </xdr:spPr>
    </xdr:pic>
    <xdr:clientData/>
  </xdr:oneCellAnchor>
  <xdr:twoCellAnchor editAs="oneCell">
    <xdr:from>
      <xdr:col>2</xdr:col>
      <xdr:colOff>1261942</xdr:colOff>
      <xdr:row>0</xdr:row>
      <xdr:rowOff>90363</xdr:rowOff>
    </xdr:from>
    <xdr:to>
      <xdr:col>3</xdr:col>
      <xdr:colOff>319605</xdr:colOff>
      <xdr:row>3</xdr:row>
      <xdr:rowOff>101009</xdr:rowOff>
    </xdr:to>
    <xdr:pic>
      <xdr:nvPicPr>
        <xdr:cNvPr id="22" name="Picture 5" descr="https://encrypted-tbn0.google.com/images?q=tbn:ANd9GcROLinM8K1h7r1W2VDwXsOsl11MbkJieffYzppf2sJ7LFZC8J2suA"/>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2271592" y="90363"/>
          <a:ext cx="419738" cy="534521"/>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523352</xdr:colOff>
      <xdr:row>0</xdr:row>
      <xdr:rowOff>0</xdr:rowOff>
    </xdr:from>
    <xdr:to>
      <xdr:col>32</xdr:col>
      <xdr:colOff>272143</xdr:colOff>
      <xdr:row>14</xdr:row>
      <xdr:rowOff>97350</xdr:rowOff>
    </xdr:to>
    <xdr:graphicFrame macro="">
      <xdr:nvGraphicFramePr>
        <xdr:cNvPr id="2"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485775</xdr:colOff>
      <xdr:row>0</xdr:row>
      <xdr:rowOff>47625</xdr:rowOff>
    </xdr:from>
    <xdr:to>
      <xdr:col>1</xdr:col>
      <xdr:colOff>1552575</xdr:colOff>
      <xdr:row>0</xdr:row>
      <xdr:rowOff>590550</xdr:rowOff>
    </xdr:to>
    <xdr:pic>
      <xdr:nvPicPr>
        <xdr:cNvPr id="2" name="Picture 3"/>
        <xdr:cNvPicPr>
          <a:picLocks noChangeAspect="1" noChangeArrowheads="1"/>
        </xdr:cNvPicPr>
      </xdr:nvPicPr>
      <xdr:blipFill>
        <a:blip xmlns:r="http://schemas.openxmlformats.org/officeDocument/2006/relationships" r:embed="rId1" cstate="print"/>
        <a:srcRect l="58839" t="27991" r="12572" b="51221"/>
        <a:stretch>
          <a:fillRect/>
        </a:stretch>
      </xdr:blipFill>
      <xdr:spPr bwMode="auto">
        <a:xfrm>
          <a:off x="714375" y="47625"/>
          <a:ext cx="1066800" cy="542925"/>
        </a:xfrm>
        <a:prstGeom prst="rect">
          <a:avLst/>
        </a:prstGeom>
        <a:noFill/>
        <a:ln w="9525">
          <a:noFill/>
          <a:miter lim="800000"/>
          <a:headEnd/>
          <a:tailEnd/>
        </a:ln>
      </xdr:spPr>
    </xdr:pic>
    <xdr:clientData/>
  </xdr:twoCellAnchor>
  <xdr:twoCellAnchor editAs="oneCell">
    <xdr:from>
      <xdr:col>2</xdr:col>
      <xdr:colOff>228600</xdr:colOff>
      <xdr:row>0</xdr:row>
      <xdr:rowOff>66675</xdr:rowOff>
    </xdr:from>
    <xdr:to>
      <xdr:col>2</xdr:col>
      <xdr:colOff>647700</xdr:colOff>
      <xdr:row>0</xdr:row>
      <xdr:rowOff>600075</xdr:rowOff>
    </xdr:to>
    <xdr:pic>
      <xdr:nvPicPr>
        <xdr:cNvPr id="3" name="Picture 5" descr="https://encrypted-tbn0.google.com/images?q=tbn:ANd9GcROLinM8K1h7r1W2VDwXsOsl11MbkJieffYzppf2sJ7LFZC8J2suA"/>
        <xdr:cNvPicPr>
          <a:picLocks noChangeAspect="1" noChangeArrowheads="1"/>
        </xdr:cNvPicPr>
      </xdr:nvPicPr>
      <xdr:blipFill>
        <a:blip xmlns:r="http://schemas.openxmlformats.org/officeDocument/2006/relationships" r:embed="rId2" cstate="print"/>
        <a:srcRect/>
        <a:stretch>
          <a:fillRect/>
        </a:stretch>
      </xdr:blipFill>
      <xdr:spPr bwMode="auto">
        <a:xfrm>
          <a:off x="2238375" y="66675"/>
          <a:ext cx="419100" cy="533400"/>
        </a:xfrm>
        <a:prstGeom prst="rect">
          <a:avLst/>
        </a:prstGeom>
        <a:noFill/>
        <a:ln w="9525">
          <a:noFill/>
          <a:miter lim="800000"/>
          <a:headEnd/>
          <a:tailEnd/>
        </a:ln>
      </xdr:spPr>
    </xdr:pic>
    <xdr:clientData/>
  </xdr:twoCellAnchor>
  <xdr:oneCellAnchor>
    <xdr:from>
      <xdr:col>14</xdr:col>
      <xdr:colOff>571500</xdr:colOff>
      <xdr:row>55</xdr:row>
      <xdr:rowOff>38100</xdr:rowOff>
    </xdr:from>
    <xdr:ext cx="194454" cy="245664"/>
    <xdr:sp macro="" textlink="">
      <xdr:nvSpPr>
        <xdr:cNvPr id="4" name="TekstniOkvir 7"/>
        <xdr:cNvSpPr txBox="1"/>
      </xdr:nvSpPr>
      <xdr:spPr>
        <a:xfrm>
          <a:off x="10287000" y="9458325"/>
          <a:ext cx="194454" cy="245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sz="1100"/>
        </a:p>
      </xdr:txBody>
    </xdr:sp>
    <xdr:clientData/>
  </xdr:oneCellAnchor>
  <xdr:oneCellAnchor>
    <xdr:from>
      <xdr:col>14</xdr:col>
      <xdr:colOff>571500</xdr:colOff>
      <xdr:row>55</xdr:row>
      <xdr:rowOff>38100</xdr:rowOff>
    </xdr:from>
    <xdr:ext cx="194454" cy="245663"/>
    <xdr:sp macro="" textlink="">
      <xdr:nvSpPr>
        <xdr:cNvPr id="6" name="TekstniOkvir 5"/>
        <xdr:cNvSpPr txBox="1"/>
      </xdr:nvSpPr>
      <xdr:spPr>
        <a:xfrm>
          <a:off x="10287000" y="9458325"/>
          <a:ext cx="194454" cy="245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sz="1100"/>
        </a:p>
      </xdr:txBody>
    </xdr:sp>
    <xdr:clientData/>
  </xdr:oneCellAnchor>
  <xdr:oneCellAnchor>
    <xdr:from>
      <xdr:col>15</xdr:col>
      <xdr:colOff>571500</xdr:colOff>
      <xdr:row>55</xdr:row>
      <xdr:rowOff>38100</xdr:rowOff>
    </xdr:from>
    <xdr:ext cx="194454" cy="245664"/>
    <xdr:sp macro="" textlink="">
      <xdr:nvSpPr>
        <xdr:cNvPr id="7" name="TekstniOkvir 7"/>
        <xdr:cNvSpPr txBox="1"/>
      </xdr:nvSpPr>
      <xdr:spPr>
        <a:xfrm>
          <a:off x="10287000" y="9458325"/>
          <a:ext cx="194454" cy="245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sz="1100"/>
        </a:p>
      </xdr:txBody>
    </xdr:sp>
    <xdr:clientData/>
  </xdr:oneCellAnchor>
  <xdr:oneCellAnchor>
    <xdr:from>
      <xdr:col>15</xdr:col>
      <xdr:colOff>571500</xdr:colOff>
      <xdr:row>55</xdr:row>
      <xdr:rowOff>38100</xdr:rowOff>
    </xdr:from>
    <xdr:ext cx="194454" cy="245663"/>
    <xdr:sp macro="" textlink="">
      <xdr:nvSpPr>
        <xdr:cNvPr id="8" name="TekstniOkvir 7"/>
        <xdr:cNvSpPr txBox="1"/>
      </xdr:nvSpPr>
      <xdr:spPr>
        <a:xfrm>
          <a:off x="10287000" y="9458325"/>
          <a:ext cx="194454" cy="245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sz="1100"/>
        </a:p>
      </xdr:txBody>
    </xdr:sp>
    <xdr:clientData/>
  </xdr:oneCellAnchor>
  <xdr:twoCellAnchor editAs="oneCell">
    <xdr:from>
      <xdr:col>1</xdr:col>
      <xdr:colOff>542704</xdr:colOff>
      <xdr:row>0</xdr:row>
      <xdr:rowOff>77528</xdr:rowOff>
    </xdr:from>
    <xdr:to>
      <xdr:col>1</xdr:col>
      <xdr:colOff>1609504</xdr:colOff>
      <xdr:row>0</xdr:row>
      <xdr:rowOff>620453</xdr:rowOff>
    </xdr:to>
    <xdr:pic>
      <xdr:nvPicPr>
        <xdr:cNvPr id="11" name="Picture 3"/>
        <xdr:cNvPicPr>
          <a:picLocks noChangeAspect="1" noChangeArrowheads="1"/>
        </xdr:cNvPicPr>
      </xdr:nvPicPr>
      <xdr:blipFill>
        <a:blip xmlns:r="http://schemas.openxmlformats.org/officeDocument/2006/relationships" r:embed="rId1"/>
        <a:srcRect l="58839" t="27991" r="12572" b="51221"/>
        <a:stretch>
          <a:fillRect/>
        </a:stretch>
      </xdr:blipFill>
      <xdr:spPr bwMode="auto">
        <a:xfrm>
          <a:off x="771304" y="77528"/>
          <a:ext cx="1066800" cy="542925"/>
        </a:xfrm>
        <a:prstGeom prst="rect">
          <a:avLst/>
        </a:prstGeom>
        <a:noFill/>
        <a:ln w="9525">
          <a:noFill/>
          <a:miter lim="800000"/>
          <a:headEnd/>
          <a:tailEnd/>
        </a:ln>
      </xdr:spPr>
    </xdr:pic>
    <xdr:clientData/>
  </xdr:twoCellAnchor>
  <xdr:twoCellAnchor editAs="oneCell">
    <xdr:from>
      <xdr:col>16</xdr:col>
      <xdr:colOff>476250</xdr:colOff>
      <xdr:row>0</xdr:row>
      <xdr:rowOff>11076</xdr:rowOff>
    </xdr:from>
    <xdr:to>
      <xdr:col>18</xdr:col>
      <xdr:colOff>38987</xdr:colOff>
      <xdr:row>0</xdr:row>
      <xdr:rowOff>639726</xdr:rowOff>
    </xdr:to>
    <xdr:pic>
      <xdr:nvPicPr>
        <xdr:cNvPr id="13" name="Picture 2" descr="http://antaragni.in/sponsorpage/img/EU_logo.jpg"/>
        <xdr:cNvPicPr>
          <a:picLocks noChangeAspect="1" noChangeArrowheads="1"/>
        </xdr:cNvPicPr>
      </xdr:nvPicPr>
      <xdr:blipFill>
        <a:blip xmlns:r="http://schemas.openxmlformats.org/officeDocument/2006/relationships" r:embed="rId3"/>
        <a:srcRect/>
        <a:stretch>
          <a:fillRect/>
        </a:stretch>
      </xdr:blipFill>
      <xdr:spPr bwMode="auto">
        <a:xfrm>
          <a:off x="10429875" y="11076"/>
          <a:ext cx="781937" cy="6286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576093</xdr:colOff>
      <xdr:row>0</xdr:row>
      <xdr:rowOff>1</xdr:rowOff>
    </xdr:from>
    <xdr:to>
      <xdr:col>6</xdr:col>
      <xdr:colOff>15218</xdr:colOff>
      <xdr:row>3</xdr:row>
      <xdr:rowOff>184501</xdr:rowOff>
    </xdr:to>
    <xdr:sp macro="" textlink="">
      <xdr:nvSpPr>
        <xdr:cNvPr id="2" name="Rectangle 17"/>
        <xdr:cNvSpPr/>
      </xdr:nvSpPr>
      <xdr:spPr>
        <a:xfrm rot="5400000">
          <a:off x="3760993" y="329826"/>
          <a:ext cx="756000" cy="96350"/>
        </a:xfrm>
        <a:prstGeom prst="rect">
          <a:avLst/>
        </a:prstGeom>
        <a:solidFill>
          <a:srgbClr val="811F43"/>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k-SK"/>
          </a:defPPr>
          <a:lvl1pPr marL="0" algn="l" defTabSz="914400" rtl="0" eaLnBrk="1" latinLnBrk="0" hangingPunct="1">
            <a:defRPr sz="1800" kern="1200">
              <a:solidFill>
                <a:srgbClr val="FFFFFF"/>
              </a:solidFill>
              <a:latin typeface="Calibri"/>
            </a:defRPr>
          </a:lvl1pPr>
          <a:lvl2pPr marL="457200" algn="l" defTabSz="914400" rtl="0" eaLnBrk="1" latinLnBrk="0" hangingPunct="1">
            <a:defRPr sz="1800" kern="1200">
              <a:solidFill>
                <a:srgbClr val="FFFFFF"/>
              </a:solidFill>
              <a:latin typeface="Calibri"/>
            </a:defRPr>
          </a:lvl2pPr>
          <a:lvl3pPr marL="914400" algn="l" defTabSz="914400" rtl="0" eaLnBrk="1" latinLnBrk="0" hangingPunct="1">
            <a:defRPr sz="1800" kern="1200">
              <a:solidFill>
                <a:srgbClr val="FFFFFF"/>
              </a:solidFill>
              <a:latin typeface="Calibri"/>
            </a:defRPr>
          </a:lvl3pPr>
          <a:lvl4pPr marL="1371600" algn="l" defTabSz="914400" rtl="0" eaLnBrk="1" latinLnBrk="0" hangingPunct="1">
            <a:defRPr sz="1800" kern="1200">
              <a:solidFill>
                <a:srgbClr val="FFFFFF"/>
              </a:solidFill>
              <a:latin typeface="Calibri"/>
            </a:defRPr>
          </a:lvl4pPr>
          <a:lvl5pPr marL="1828800" algn="l" defTabSz="914400" rtl="0" eaLnBrk="1" latinLnBrk="0" hangingPunct="1">
            <a:defRPr sz="1800" kern="1200">
              <a:solidFill>
                <a:srgbClr val="FFFFFF"/>
              </a:solidFill>
              <a:latin typeface="Calibri"/>
            </a:defRPr>
          </a:lvl5pPr>
          <a:lvl6pPr marL="2286000" algn="l" defTabSz="914400" rtl="0" eaLnBrk="1" latinLnBrk="0" hangingPunct="1">
            <a:defRPr sz="1800" kern="1200">
              <a:solidFill>
                <a:srgbClr val="FFFFFF"/>
              </a:solidFill>
              <a:latin typeface="Calibri"/>
            </a:defRPr>
          </a:lvl6pPr>
          <a:lvl7pPr marL="2743200" algn="l" defTabSz="914400" rtl="0" eaLnBrk="1" latinLnBrk="0" hangingPunct="1">
            <a:defRPr sz="1800" kern="1200">
              <a:solidFill>
                <a:srgbClr val="FFFFFF"/>
              </a:solidFill>
              <a:latin typeface="Calibri"/>
            </a:defRPr>
          </a:lvl7pPr>
          <a:lvl8pPr marL="3200400" algn="l" defTabSz="914400" rtl="0" eaLnBrk="1" latinLnBrk="0" hangingPunct="1">
            <a:defRPr sz="1800" kern="1200">
              <a:solidFill>
                <a:srgbClr val="FFFFFF"/>
              </a:solidFill>
              <a:latin typeface="Calibri"/>
            </a:defRPr>
          </a:lvl8pPr>
          <a:lvl9pPr marL="3657600" algn="l" defTabSz="914400" rtl="0" eaLnBrk="1" latinLnBrk="0" hangingPunct="1">
            <a:defRPr sz="1800" kern="1200">
              <a:solidFill>
                <a:srgbClr val="FFFFFF"/>
              </a:solidFill>
              <a:latin typeface="Calibri"/>
            </a:defRPr>
          </a:lvl9pPr>
        </a:lstStyle>
        <a:p>
          <a:pPr algn="ctr"/>
          <a:endParaRPr lang="sk-SK"/>
        </a:p>
      </xdr:txBody>
    </xdr:sp>
    <xdr:clientData/>
  </xdr:twoCellAnchor>
  <xdr:twoCellAnchor>
    <xdr:from>
      <xdr:col>5</xdr:col>
      <xdr:colOff>602250</xdr:colOff>
      <xdr:row>0</xdr:row>
      <xdr:rowOff>0</xdr:rowOff>
    </xdr:from>
    <xdr:to>
      <xdr:col>16</xdr:col>
      <xdr:colOff>318625</xdr:colOff>
      <xdr:row>0</xdr:row>
      <xdr:rowOff>90000</xdr:rowOff>
    </xdr:to>
    <xdr:sp macro="" textlink="">
      <xdr:nvSpPr>
        <xdr:cNvPr id="3" name="Rectangle 19"/>
        <xdr:cNvSpPr/>
      </xdr:nvSpPr>
      <xdr:spPr>
        <a:xfrm>
          <a:off x="4116975" y="0"/>
          <a:ext cx="6983950" cy="90000"/>
        </a:xfrm>
        <a:prstGeom prst="rect">
          <a:avLst/>
        </a:prstGeom>
        <a:solidFill>
          <a:srgbClr val="811F43"/>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k-SK"/>
          </a:defPPr>
          <a:lvl1pPr marL="0" algn="l" defTabSz="914400" rtl="0" eaLnBrk="1" latinLnBrk="0" hangingPunct="1">
            <a:defRPr sz="1800" kern="1200">
              <a:solidFill>
                <a:srgbClr val="FFFFFF"/>
              </a:solidFill>
              <a:latin typeface="Calibri"/>
            </a:defRPr>
          </a:lvl1pPr>
          <a:lvl2pPr marL="457200" algn="l" defTabSz="914400" rtl="0" eaLnBrk="1" latinLnBrk="0" hangingPunct="1">
            <a:defRPr sz="1800" kern="1200">
              <a:solidFill>
                <a:srgbClr val="FFFFFF"/>
              </a:solidFill>
              <a:latin typeface="Calibri"/>
            </a:defRPr>
          </a:lvl2pPr>
          <a:lvl3pPr marL="914400" algn="l" defTabSz="914400" rtl="0" eaLnBrk="1" latinLnBrk="0" hangingPunct="1">
            <a:defRPr sz="1800" kern="1200">
              <a:solidFill>
                <a:srgbClr val="FFFFFF"/>
              </a:solidFill>
              <a:latin typeface="Calibri"/>
            </a:defRPr>
          </a:lvl3pPr>
          <a:lvl4pPr marL="1371600" algn="l" defTabSz="914400" rtl="0" eaLnBrk="1" latinLnBrk="0" hangingPunct="1">
            <a:defRPr sz="1800" kern="1200">
              <a:solidFill>
                <a:srgbClr val="FFFFFF"/>
              </a:solidFill>
              <a:latin typeface="Calibri"/>
            </a:defRPr>
          </a:lvl4pPr>
          <a:lvl5pPr marL="1828800" algn="l" defTabSz="914400" rtl="0" eaLnBrk="1" latinLnBrk="0" hangingPunct="1">
            <a:defRPr sz="1800" kern="1200">
              <a:solidFill>
                <a:srgbClr val="FFFFFF"/>
              </a:solidFill>
              <a:latin typeface="Calibri"/>
            </a:defRPr>
          </a:lvl5pPr>
          <a:lvl6pPr marL="2286000" algn="l" defTabSz="914400" rtl="0" eaLnBrk="1" latinLnBrk="0" hangingPunct="1">
            <a:defRPr sz="1800" kern="1200">
              <a:solidFill>
                <a:srgbClr val="FFFFFF"/>
              </a:solidFill>
              <a:latin typeface="Calibri"/>
            </a:defRPr>
          </a:lvl6pPr>
          <a:lvl7pPr marL="2743200" algn="l" defTabSz="914400" rtl="0" eaLnBrk="1" latinLnBrk="0" hangingPunct="1">
            <a:defRPr sz="1800" kern="1200">
              <a:solidFill>
                <a:srgbClr val="FFFFFF"/>
              </a:solidFill>
              <a:latin typeface="Calibri"/>
            </a:defRPr>
          </a:lvl7pPr>
          <a:lvl8pPr marL="3200400" algn="l" defTabSz="914400" rtl="0" eaLnBrk="1" latinLnBrk="0" hangingPunct="1">
            <a:defRPr sz="1800" kern="1200">
              <a:solidFill>
                <a:srgbClr val="FFFFFF"/>
              </a:solidFill>
              <a:latin typeface="Calibri"/>
            </a:defRPr>
          </a:lvl8pPr>
          <a:lvl9pPr marL="3657600" algn="l" defTabSz="914400" rtl="0" eaLnBrk="1" latinLnBrk="0" hangingPunct="1">
            <a:defRPr sz="1800" kern="1200">
              <a:solidFill>
                <a:srgbClr val="FFFFFF"/>
              </a:solidFill>
              <a:latin typeface="Calibri"/>
            </a:defRPr>
          </a:lvl9pPr>
        </a:lstStyle>
        <a:p>
          <a:pPr algn="ctr"/>
          <a:endParaRPr lang="sk-SK"/>
        </a:p>
      </xdr:txBody>
    </xdr:sp>
    <xdr:clientData/>
  </xdr:twoCellAnchor>
  <xdr:twoCellAnchor>
    <xdr:from>
      <xdr:col>16</xdr:col>
      <xdr:colOff>295537</xdr:colOff>
      <xdr:row>0</xdr:row>
      <xdr:rowOff>2</xdr:rowOff>
    </xdr:from>
    <xdr:to>
      <xdr:col>16</xdr:col>
      <xdr:colOff>385537</xdr:colOff>
      <xdr:row>34</xdr:row>
      <xdr:rowOff>0</xdr:rowOff>
    </xdr:to>
    <xdr:sp macro="" textlink="">
      <xdr:nvSpPr>
        <xdr:cNvPr id="4" name="Rectangle 20"/>
        <xdr:cNvSpPr/>
      </xdr:nvSpPr>
      <xdr:spPr>
        <a:xfrm rot="5400000">
          <a:off x="7846238" y="3231601"/>
          <a:ext cx="6553198" cy="90000"/>
        </a:xfrm>
        <a:prstGeom prst="rect">
          <a:avLst/>
        </a:prstGeom>
        <a:solidFill>
          <a:srgbClr val="811F43"/>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k-SK"/>
          </a:defPPr>
          <a:lvl1pPr marL="0" algn="l" defTabSz="914400" rtl="0" eaLnBrk="1" latinLnBrk="0" hangingPunct="1">
            <a:defRPr sz="1800" kern="1200">
              <a:solidFill>
                <a:srgbClr val="FFFFFF"/>
              </a:solidFill>
              <a:latin typeface="Calibri"/>
            </a:defRPr>
          </a:lvl1pPr>
          <a:lvl2pPr marL="457200" algn="l" defTabSz="914400" rtl="0" eaLnBrk="1" latinLnBrk="0" hangingPunct="1">
            <a:defRPr sz="1800" kern="1200">
              <a:solidFill>
                <a:srgbClr val="FFFFFF"/>
              </a:solidFill>
              <a:latin typeface="Calibri"/>
            </a:defRPr>
          </a:lvl2pPr>
          <a:lvl3pPr marL="914400" algn="l" defTabSz="914400" rtl="0" eaLnBrk="1" latinLnBrk="0" hangingPunct="1">
            <a:defRPr sz="1800" kern="1200">
              <a:solidFill>
                <a:srgbClr val="FFFFFF"/>
              </a:solidFill>
              <a:latin typeface="Calibri"/>
            </a:defRPr>
          </a:lvl3pPr>
          <a:lvl4pPr marL="1371600" algn="l" defTabSz="914400" rtl="0" eaLnBrk="1" latinLnBrk="0" hangingPunct="1">
            <a:defRPr sz="1800" kern="1200">
              <a:solidFill>
                <a:srgbClr val="FFFFFF"/>
              </a:solidFill>
              <a:latin typeface="Calibri"/>
            </a:defRPr>
          </a:lvl4pPr>
          <a:lvl5pPr marL="1828800" algn="l" defTabSz="914400" rtl="0" eaLnBrk="1" latinLnBrk="0" hangingPunct="1">
            <a:defRPr sz="1800" kern="1200">
              <a:solidFill>
                <a:srgbClr val="FFFFFF"/>
              </a:solidFill>
              <a:latin typeface="Calibri"/>
            </a:defRPr>
          </a:lvl5pPr>
          <a:lvl6pPr marL="2286000" algn="l" defTabSz="914400" rtl="0" eaLnBrk="1" latinLnBrk="0" hangingPunct="1">
            <a:defRPr sz="1800" kern="1200">
              <a:solidFill>
                <a:srgbClr val="FFFFFF"/>
              </a:solidFill>
              <a:latin typeface="Calibri"/>
            </a:defRPr>
          </a:lvl6pPr>
          <a:lvl7pPr marL="2743200" algn="l" defTabSz="914400" rtl="0" eaLnBrk="1" latinLnBrk="0" hangingPunct="1">
            <a:defRPr sz="1800" kern="1200">
              <a:solidFill>
                <a:srgbClr val="FFFFFF"/>
              </a:solidFill>
              <a:latin typeface="Calibri"/>
            </a:defRPr>
          </a:lvl7pPr>
          <a:lvl8pPr marL="3200400" algn="l" defTabSz="914400" rtl="0" eaLnBrk="1" latinLnBrk="0" hangingPunct="1">
            <a:defRPr sz="1800" kern="1200">
              <a:solidFill>
                <a:srgbClr val="FFFFFF"/>
              </a:solidFill>
              <a:latin typeface="Calibri"/>
            </a:defRPr>
          </a:lvl8pPr>
          <a:lvl9pPr marL="3657600" algn="l" defTabSz="914400" rtl="0" eaLnBrk="1" latinLnBrk="0" hangingPunct="1">
            <a:defRPr sz="1800" kern="1200">
              <a:solidFill>
                <a:srgbClr val="FFFFFF"/>
              </a:solidFill>
              <a:latin typeface="Calibri"/>
            </a:defRPr>
          </a:lvl9pPr>
        </a:lstStyle>
        <a:p>
          <a:pPr algn="ctr"/>
          <a:endParaRPr lang="sk-SK"/>
        </a:p>
      </xdr:txBody>
    </xdr:sp>
    <xdr:clientData/>
  </xdr:twoCellAnchor>
  <xdr:twoCellAnchor>
    <xdr:from>
      <xdr:col>15</xdr:col>
      <xdr:colOff>66875</xdr:colOff>
      <xdr:row>33</xdr:row>
      <xdr:rowOff>106251</xdr:rowOff>
    </xdr:from>
    <xdr:to>
      <xdr:col>16</xdr:col>
      <xdr:colOff>298000</xdr:colOff>
      <xdr:row>34</xdr:row>
      <xdr:rowOff>0</xdr:rowOff>
    </xdr:to>
    <xdr:sp macro="" textlink="">
      <xdr:nvSpPr>
        <xdr:cNvPr id="5" name="Rectangle 21"/>
        <xdr:cNvSpPr/>
      </xdr:nvSpPr>
      <xdr:spPr>
        <a:xfrm>
          <a:off x="10191950" y="6468951"/>
          <a:ext cx="888350" cy="84249"/>
        </a:xfrm>
        <a:prstGeom prst="rect">
          <a:avLst/>
        </a:prstGeom>
        <a:solidFill>
          <a:srgbClr val="811F43"/>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sk-SK"/>
          </a:defPPr>
          <a:lvl1pPr marL="0" algn="l" defTabSz="914400" rtl="0" eaLnBrk="1" latinLnBrk="0" hangingPunct="1">
            <a:defRPr sz="1800" kern="1200">
              <a:solidFill>
                <a:srgbClr val="FFFFFF"/>
              </a:solidFill>
              <a:latin typeface="Calibri"/>
            </a:defRPr>
          </a:lvl1pPr>
          <a:lvl2pPr marL="457200" algn="l" defTabSz="914400" rtl="0" eaLnBrk="1" latinLnBrk="0" hangingPunct="1">
            <a:defRPr sz="1800" kern="1200">
              <a:solidFill>
                <a:srgbClr val="FFFFFF"/>
              </a:solidFill>
              <a:latin typeface="Calibri"/>
            </a:defRPr>
          </a:lvl2pPr>
          <a:lvl3pPr marL="914400" algn="l" defTabSz="914400" rtl="0" eaLnBrk="1" latinLnBrk="0" hangingPunct="1">
            <a:defRPr sz="1800" kern="1200">
              <a:solidFill>
                <a:srgbClr val="FFFFFF"/>
              </a:solidFill>
              <a:latin typeface="Calibri"/>
            </a:defRPr>
          </a:lvl3pPr>
          <a:lvl4pPr marL="1371600" algn="l" defTabSz="914400" rtl="0" eaLnBrk="1" latinLnBrk="0" hangingPunct="1">
            <a:defRPr sz="1800" kern="1200">
              <a:solidFill>
                <a:srgbClr val="FFFFFF"/>
              </a:solidFill>
              <a:latin typeface="Calibri"/>
            </a:defRPr>
          </a:lvl4pPr>
          <a:lvl5pPr marL="1828800" algn="l" defTabSz="914400" rtl="0" eaLnBrk="1" latinLnBrk="0" hangingPunct="1">
            <a:defRPr sz="1800" kern="1200">
              <a:solidFill>
                <a:srgbClr val="FFFFFF"/>
              </a:solidFill>
              <a:latin typeface="Calibri"/>
            </a:defRPr>
          </a:lvl5pPr>
          <a:lvl6pPr marL="2286000" algn="l" defTabSz="914400" rtl="0" eaLnBrk="1" latinLnBrk="0" hangingPunct="1">
            <a:defRPr sz="1800" kern="1200">
              <a:solidFill>
                <a:srgbClr val="FFFFFF"/>
              </a:solidFill>
              <a:latin typeface="Calibri"/>
            </a:defRPr>
          </a:lvl6pPr>
          <a:lvl7pPr marL="2743200" algn="l" defTabSz="914400" rtl="0" eaLnBrk="1" latinLnBrk="0" hangingPunct="1">
            <a:defRPr sz="1800" kern="1200">
              <a:solidFill>
                <a:srgbClr val="FFFFFF"/>
              </a:solidFill>
              <a:latin typeface="Calibri"/>
            </a:defRPr>
          </a:lvl7pPr>
          <a:lvl8pPr marL="3200400" algn="l" defTabSz="914400" rtl="0" eaLnBrk="1" latinLnBrk="0" hangingPunct="1">
            <a:defRPr sz="1800" kern="1200">
              <a:solidFill>
                <a:srgbClr val="FFFFFF"/>
              </a:solidFill>
              <a:latin typeface="Calibri"/>
            </a:defRPr>
          </a:lvl8pPr>
          <a:lvl9pPr marL="3657600" algn="l" defTabSz="914400" rtl="0" eaLnBrk="1" latinLnBrk="0" hangingPunct="1">
            <a:defRPr sz="1800" kern="1200">
              <a:solidFill>
                <a:srgbClr val="FFFFFF"/>
              </a:solidFill>
              <a:latin typeface="Calibri"/>
            </a:defRPr>
          </a:lvl9pPr>
        </a:lstStyle>
        <a:p>
          <a:pPr algn="ctr"/>
          <a:endParaRPr lang="sk-SK"/>
        </a:p>
      </xdr:txBody>
    </xdr:sp>
    <xdr:clientData/>
  </xdr:twoCellAnchor>
  <xdr:twoCellAnchor>
    <xdr:from>
      <xdr:col>15</xdr:col>
      <xdr:colOff>82676</xdr:colOff>
      <xdr:row>33</xdr:row>
      <xdr:rowOff>95477</xdr:rowOff>
    </xdr:from>
    <xdr:to>
      <xdr:col>16</xdr:col>
      <xdr:colOff>223801</xdr:colOff>
      <xdr:row>33</xdr:row>
      <xdr:rowOff>185477</xdr:rowOff>
    </xdr:to>
    <xdr:sp macro="" textlink="">
      <xdr:nvSpPr>
        <xdr:cNvPr id="6" name="Footer Placeholder 4"/>
        <xdr:cNvSpPr txBox="1">
          <a:spLocks/>
        </xdr:cNvSpPr>
      </xdr:nvSpPr>
      <xdr:spPr bwMode="white">
        <a:xfrm>
          <a:off x="10207751" y="6458177"/>
          <a:ext cx="798350" cy="90000"/>
        </a:xfrm>
        <a:prstGeom prst="rect">
          <a:avLst/>
        </a:prstGeom>
      </xdr:spPr>
      <xdr:txBody>
        <a:bodyPr wrap="square" anchor="ctr"/>
        <a:lstStyle>
          <a:defPPr>
            <a:defRPr lang="sk-SK"/>
          </a:defPPr>
          <a:lvl1pPr marL="0" algn="l" defTabSz="914400" rtl="0" eaLnBrk="1" latinLnBrk="0" hangingPunct="1">
            <a:defRPr sz="1800" kern="1200">
              <a:solidFill>
                <a:srgbClr val="000000"/>
              </a:solidFill>
              <a:latin typeface="Calibri"/>
            </a:defRPr>
          </a:lvl1pPr>
          <a:lvl2pPr marL="457200" algn="l" defTabSz="914400" rtl="0" eaLnBrk="1" latinLnBrk="0" hangingPunct="1">
            <a:defRPr sz="1800" kern="1200">
              <a:solidFill>
                <a:srgbClr val="000000"/>
              </a:solidFill>
              <a:latin typeface="Calibri"/>
            </a:defRPr>
          </a:lvl2pPr>
          <a:lvl3pPr marL="914400" algn="l" defTabSz="914400" rtl="0" eaLnBrk="1" latinLnBrk="0" hangingPunct="1">
            <a:defRPr sz="1800" kern="1200">
              <a:solidFill>
                <a:srgbClr val="000000"/>
              </a:solidFill>
              <a:latin typeface="Calibri"/>
            </a:defRPr>
          </a:lvl3pPr>
          <a:lvl4pPr marL="1371600" algn="l" defTabSz="914400" rtl="0" eaLnBrk="1" latinLnBrk="0" hangingPunct="1">
            <a:defRPr sz="1800" kern="1200">
              <a:solidFill>
                <a:srgbClr val="000000"/>
              </a:solidFill>
              <a:latin typeface="Calibri"/>
            </a:defRPr>
          </a:lvl4pPr>
          <a:lvl5pPr marL="1828800" algn="l" defTabSz="914400" rtl="0" eaLnBrk="1" latinLnBrk="0" hangingPunct="1">
            <a:defRPr sz="1800" kern="1200">
              <a:solidFill>
                <a:srgbClr val="000000"/>
              </a:solidFill>
              <a:latin typeface="Calibri"/>
            </a:defRPr>
          </a:lvl5pPr>
          <a:lvl6pPr marL="2286000" algn="l" defTabSz="914400" rtl="0" eaLnBrk="1" latinLnBrk="0" hangingPunct="1">
            <a:defRPr sz="1800" kern="1200">
              <a:solidFill>
                <a:srgbClr val="000000"/>
              </a:solidFill>
              <a:latin typeface="Calibri"/>
            </a:defRPr>
          </a:lvl6pPr>
          <a:lvl7pPr marL="2743200" algn="l" defTabSz="914400" rtl="0" eaLnBrk="1" latinLnBrk="0" hangingPunct="1">
            <a:defRPr sz="1800" kern="1200">
              <a:solidFill>
                <a:srgbClr val="000000"/>
              </a:solidFill>
              <a:latin typeface="Calibri"/>
            </a:defRPr>
          </a:lvl7pPr>
          <a:lvl8pPr marL="3200400" algn="l" defTabSz="914400" rtl="0" eaLnBrk="1" latinLnBrk="0" hangingPunct="1">
            <a:defRPr sz="1800" kern="1200">
              <a:solidFill>
                <a:srgbClr val="000000"/>
              </a:solidFill>
              <a:latin typeface="Calibri"/>
            </a:defRPr>
          </a:lvl8pPr>
          <a:lvl9pPr marL="3657600" algn="l" defTabSz="914400" rtl="0" eaLnBrk="1" latinLnBrk="0" hangingPunct="1">
            <a:defRPr sz="1800" kern="1200">
              <a:solidFill>
                <a:srgbClr val="000000"/>
              </a:solidFill>
              <a:latin typeface="Calibri"/>
            </a:defRPr>
          </a:lvl9pPr>
        </a:lstStyle>
        <a:p>
          <a:pPr algn="ctr" fontAlgn="auto">
            <a:spcBef>
              <a:spcPts val="0"/>
            </a:spcBef>
            <a:spcAft>
              <a:spcPts val="0"/>
            </a:spcAft>
            <a:defRPr/>
          </a:pPr>
          <a:endParaRPr lang="en-US" sz="750" b="1">
            <a:solidFill>
              <a:prstClr val="white"/>
            </a:solidFill>
            <a:latin typeface="Calibri" pitchFamily="34" charset="0"/>
            <a:cs typeface="Calibri" pitchFamily="34" charset="0"/>
          </a:endParaRPr>
        </a:p>
      </xdr:txBody>
    </xdr:sp>
    <xdr:clientData/>
  </xdr:twoCellAnchor>
  <xdr:twoCellAnchor>
    <xdr:from>
      <xdr:col>2</xdr:col>
      <xdr:colOff>285750</xdr:colOff>
      <xdr:row>9</xdr:row>
      <xdr:rowOff>114301</xdr:rowOff>
    </xdr:from>
    <xdr:to>
      <xdr:col>14</xdr:col>
      <xdr:colOff>145676</xdr:colOff>
      <xdr:row>12</xdr:row>
      <xdr:rowOff>112816</xdr:rowOff>
    </xdr:to>
    <xdr:sp macro="" textlink="">
      <xdr:nvSpPr>
        <xdr:cNvPr id="7" name="Title 1"/>
        <xdr:cNvSpPr>
          <a:spLocks noGrp="1"/>
        </xdr:cNvSpPr>
      </xdr:nvSpPr>
      <xdr:spPr>
        <a:xfrm>
          <a:off x="1600200" y="1828801"/>
          <a:ext cx="8013326" cy="570015"/>
        </a:xfrm>
        <a:prstGeom prst="rect">
          <a:avLst/>
        </a:prstGeom>
      </xdr:spPr>
      <xdr:txBody>
        <a:bodyPr wrap="square" anchor="ctr">
          <a:noAutofit/>
        </a:bodyPr>
        <a:lstStyle>
          <a:lvl1pPr algn="ctr" defTabSz="914400" rtl="0" eaLnBrk="1" latinLnBrk="0" hangingPunct="1">
            <a:spcBef>
              <a:spcPct val="0"/>
            </a:spcBef>
            <a:buNone/>
            <a:defRPr sz="4400" kern="1200">
              <a:solidFill>
                <a:srgbClr val="000000"/>
              </a:solidFill>
              <a:latin typeface="Calibri"/>
            </a:defRPr>
          </a:lvl1pPr>
        </a:lstStyle>
        <a:p>
          <a:pPr algn="ctr"/>
          <a:r>
            <a:rPr lang="sk-SK" sz="4400" b="0" kern="1200">
              <a:solidFill>
                <a:srgbClr val="000000"/>
              </a:solidFill>
              <a:effectLst/>
              <a:latin typeface="Calibri"/>
              <a:ea typeface="+mn-ea"/>
              <a:cs typeface="+mn-cs"/>
            </a:rPr>
            <a:t>Capljina</a:t>
          </a:r>
          <a:r>
            <a:rPr lang="sk-SK" sz="4400" b="0" kern="1200" baseline="0">
              <a:solidFill>
                <a:srgbClr val="000000"/>
              </a:solidFill>
              <a:effectLst/>
              <a:latin typeface="Calibri"/>
              <a:ea typeface="+mn-ea"/>
              <a:cs typeface="+mn-cs"/>
            </a:rPr>
            <a:t> Water Supply System </a:t>
          </a:r>
          <a:endParaRPr lang="sk-SK" b="0"/>
        </a:p>
      </xdr:txBody>
    </xdr:sp>
    <xdr:clientData/>
  </xdr:twoCellAnchor>
  <xdr:oneCellAnchor>
    <xdr:from>
      <xdr:col>2</xdr:col>
      <xdr:colOff>193907</xdr:colOff>
      <xdr:row>0</xdr:row>
      <xdr:rowOff>50801</xdr:rowOff>
    </xdr:from>
    <xdr:ext cx="503237" cy="625475"/>
    <xdr:pic>
      <xdr:nvPicPr>
        <xdr:cNvPr id="8" name="Picture 5" descr="https://encrypted-tbn0.google.com/images?q=tbn:ANd9GcROLinM8K1h7r1W2VDwXsOsl11MbkJieffYzppf2sJ7LFZC8J2suA"/>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508357" y="50801"/>
          <a:ext cx="503237" cy="6254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0</xdr:col>
      <xdr:colOff>284164</xdr:colOff>
      <xdr:row>0</xdr:row>
      <xdr:rowOff>73026</xdr:rowOff>
    </xdr:from>
    <xdr:ext cx="1192211" cy="603250"/>
    <xdr:pic>
      <xdr:nvPicPr>
        <xdr:cNvPr id="9" name="Picture 3"/>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l="58839" t="27991" r="12572" b="51221"/>
        <a:stretch>
          <a:fillRect/>
        </a:stretch>
      </xdr:blipFill>
      <xdr:spPr bwMode="auto">
        <a:xfrm>
          <a:off x="284164" y="73026"/>
          <a:ext cx="1192211" cy="6032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2</xdr:col>
      <xdr:colOff>460375</xdr:colOff>
      <xdr:row>13</xdr:row>
      <xdr:rowOff>0</xdr:rowOff>
    </xdr:from>
    <xdr:to>
      <xdr:col>14</xdr:col>
      <xdr:colOff>123265</xdr:colOff>
      <xdr:row>16</xdr:row>
      <xdr:rowOff>79375</xdr:rowOff>
    </xdr:to>
    <xdr:sp macro="" textlink="">
      <xdr:nvSpPr>
        <xdr:cNvPr id="10" name="BlokTextu 37"/>
        <xdr:cNvSpPr txBox="1"/>
      </xdr:nvSpPr>
      <xdr:spPr>
        <a:xfrm>
          <a:off x="1774825" y="2476500"/>
          <a:ext cx="7816290" cy="650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k-SK" sz="3600" b="0" i="0" u="none" strike="noStrike" kern="0" cap="none" spc="0" normalizeH="0" baseline="0" noProof="0">
              <a:ln>
                <a:noFill/>
              </a:ln>
              <a:solidFill>
                <a:sysClr val="windowText" lastClr="000000"/>
              </a:solidFill>
              <a:effectLst/>
              <a:uLnTx/>
              <a:uFillTx/>
              <a:latin typeface="+mn-lt"/>
              <a:ea typeface="+mn-ea"/>
              <a:cs typeface="+mn-cs"/>
            </a:rPr>
            <a:t>Project Implementation Support</a:t>
          </a:r>
          <a:endParaRPr kumimoji="0" lang="en-US" sz="3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13</xdr:col>
      <xdr:colOff>459441</xdr:colOff>
      <xdr:row>1</xdr:row>
      <xdr:rowOff>22413</xdr:rowOff>
    </xdr:from>
    <xdr:to>
      <xdr:col>16</xdr:col>
      <xdr:colOff>73397</xdr:colOff>
      <xdr:row>7</xdr:row>
      <xdr:rowOff>172779</xdr:rowOff>
    </xdr:to>
    <xdr:pic>
      <xdr:nvPicPr>
        <xdr:cNvPr id="11" name="Picture 2" descr="http://antaragni.in/sponsorpage/img/EU_logo.jpg"/>
        <xdr:cNvPicPr>
          <a:picLocks noChangeAspect="1" noChangeArrowheads="1"/>
        </xdr:cNvPicPr>
      </xdr:nvPicPr>
      <xdr:blipFill>
        <a:blip xmlns:r="http://schemas.openxmlformats.org/officeDocument/2006/relationships" r:embed="rId3" cstate="print"/>
        <a:srcRect/>
        <a:stretch>
          <a:fillRect/>
        </a:stretch>
      </xdr:blipFill>
      <xdr:spPr bwMode="auto">
        <a:xfrm>
          <a:off x="9270066" y="212913"/>
          <a:ext cx="1585631" cy="1293366"/>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485775</xdr:colOff>
      <xdr:row>0</xdr:row>
      <xdr:rowOff>47625</xdr:rowOff>
    </xdr:from>
    <xdr:to>
      <xdr:col>1</xdr:col>
      <xdr:colOff>1552575</xdr:colOff>
      <xdr:row>0</xdr:row>
      <xdr:rowOff>590550</xdr:rowOff>
    </xdr:to>
    <xdr:pic>
      <xdr:nvPicPr>
        <xdr:cNvPr id="2" name="Picture 3"/>
        <xdr:cNvPicPr>
          <a:picLocks noChangeAspect="1" noChangeArrowheads="1"/>
        </xdr:cNvPicPr>
      </xdr:nvPicPr>
      <xdr:blipFill>
        <a:blip xmlns:r="http://schemas.openxmlformats.org/officeDocument/2006/relationships" r:embed="rId1" cstate="print"/>
        <a:srcRect l="58839" t="27991" r="12572" b="51221"/>
        <a:stretch>
          <a:fillRect/>
        </a:stretch>
      </xdr:blipFill>
      <xdr:spPr bwMode="auto">
        <a:xfrm>
          <a:off x="714375" y="47625"/>
          <a:ext cx="1066800" cy="542925"/>
        </a:xfrm>
        <a:prstGeom prst="rect">
          <a:avLst/>
        </a:prstGeom>
        <a:noFill/>
        <a:ln w="9525">
          <a:noFill/>
          <a:miter lim="800000"/>
          <a:headEnd/>
          <a:tailEnd/>
        </a:ln>
      </xdr:spPr>
    </xdr:pic>
    <xdr:clientData/>
  </xdr:twoCellAnchor>
  <xdr:twoCellAnchor editAs="oneCell">
    <xdr:from>
      <xdr:col>2</xdr:col>
      <xdr:colOff>228600</xdr:colOff>
      <xdr:row>0</xdr:row>
      <xdr:rowOff>66675</xdr:rowOff>
    </xdr:from>
    <xdr:to>
      <xdr:col>2</xdr:col>
      <xdr:colOff>647700</xdr:colOff>
      <xdr:row>0</xdr:row>
      <xdr:rowOff>600075</xdr:rowOff>
    </xdr:to>
    <xdr:pic>
      <xdr:nvPicPr>
        <xdr:cNvPr id="3" name="Picture 5" descr="https://encrypted-tbn0.google.com/images?q=tbn:ANd9GcROLinM8K1h7r1W2VDwXsOsl11MbkJieffYzppf2sJ7LFZC8J2suA"/>
        <xdr:cNvPicPr>
          <a:picLocks noChangeAspect="1" noChangeArrowheads="1"/>
        </xdr:cNvPicPr>
      </xdr:nvPicPr>
      <xdr:blipFill>
        <a:blip xmlns:r="http://schemas.openxmlformats.org/officeDocument/2006/relationships" r:embed="rId2" cstate="print"/>
        <a:srcRect/>
        <a:stretch>
          <a:fillRect/>
        </a:stretch>
      </xdr:blipFill>
      <xdr:spPr bwMode="auto">
        <a:xfrm>
          <a:off x="2238375" y="66675"/>
          <a:ext cx="419100" cy="533400"/>
        </a:xfrm>
        <a:prstGeom prst="rect">
          <a:avLst/>
        </a:prstGeom>
        <a:noFill/>
        <a:ln w="9525">
          <a:noFill/>
          <a:miter lim="800000"/>
          <a:headEnd/>
          <a:tailEnd/>
        </a:ln>
      </xdr:spPr>
    </xdr:pic>
    <xdr:clientData/>
  </xdr:twoCellAnchor>
  <xdr:oneCellAnchor>
    <xdr:from>
      <xdr:col>14</xdr:col>
      <xdr:colOff>571500</xdr:colOff>
      <xdr:row>55</xdr:row>
      <xdr:rowOff>38100</xdr:rowOff>
    </xdr:from>
    <xdr:ext cx="194454" cy="245664"/>
    <xdr:sp macro="" textlink="">
      <xdr:nvSpPr>
        <xdr:cNvPr id="4" name="TekstniOkvir 7"/>
        <xdr:cNvSpPr txBox="1"/>
      </xdr:nvSpPr>
      <xdr:spPr>
        <a:xfrm>
          <a:off x="9096375" y="9420225"/>
          <a:ext cx="194454" cy="245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sz="1100"/>
        </a:p>
      </xdr:txBody>
    </xdr:sp>
    <xdr:clientData/>
  </xdr:oneCellAnchor>
  <xdr:oneCellAnchor>
    <xdr:from>
      <xdr:col>14</xdr:col>
      <xdr:colOff>571500</xdr:colOff>
      <xdr:row>55</xdr:row>
      <xdr:rowOff>38100</xdr:rowOff>
    </xdr:from>
    <xdr:ext cx="194454" cy="245663"/>
    <xdr:sp macro="" textlink="">
      <xdr:nvSpPr>
        <xdr:cNvPr id="5" name="TekstniOkvir 5"/>
        <xdr:cNvSpPr txBox="1"/>
      </xdr:nvSpPr>
      <xdr:spPr>
        <a:xfrm>
          <a:off x="9096375" y="9420225"/>
          <a:ext cx="194454" cy="245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sz="1100"/>
        </a:p>
      </xdr:txBody>
    </xdr:sp>
    <xdr:clientData/>
  </xdr:oneCellAnchor>
  <xdr:oneCellAnchor>
    <xdr:from>
      <xdr:col>15</xdr:col>
      <xdr:colOff>571500</xdr:colOff>
      <xdr:row>55</xdr:row>
      <xdr:rowOff>38100</xdr:rowOff>
    </xdr:from>
    <xdr:ext cx="194454" cy="245664"/>
    <xdr:sp macro="" textlink="">
      <xdr:nvSpPr>
        <xdr:cNvPr id="6" name="TekstniOkvir 7"/>
        <xdr:cNvSpPr txBox="1"/>
      </xdr:nvSpPr>
      <xdr:spPr>
        <a:xfrm>
          <a:off x="9705975" y="9420225"/>
          <a:ext cx="194454" cy="2456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sz="1100"/>
        </a:p>
      </xdr:txBody>
    </xdr:sp>
    <xdr:clientData/>
  </xdr:oneCellAnchor>
  <xdr:oneCellAnchor>
    <xdr:from>
      <xdr:col>15</xdr:col>
      <xdr:colOff>571500</xdr:colOff>
      <xdr:row>55</xdr:row>
      <xdr:rowOff>38100</xdr:rowOff>
    </xdr:from>
    <xdr:ext cx="194454" cy="245663"/>
    <xdr:sp macro="" textlink="">
      <xdr:nvSpPr>
        <xdr:cNvPr id="7" name="TekstniOkvir 7"/>
        <xdr:cNvSpPr txBox="1"/>
      </xdr:nvSpPr>
      <xdr:spPr>
        <a:xfrm>
          <a:off x="9705975" y="9420225"/>
          <a:ext cx="194454" cy="2456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sz="1100"/>
        </a:p>
      </xdr:txBody>
    </xdr:sp>
    <xdr:clientData/>
  </xdr:oneCellAnchor>
  <xdr:twoCellAnchor editAs="oneCell">
    <xdr:from>
      <xdr:col>1</xdr:col>
      <xdr:colOff>542704</xdr:colOff>
      <xdr:row>0</xdr:row>
      <xdr:rowOff>77528</xdr:rowOff>
    </xdr:from>
    <xdr:to>
      <xdr:col>1</xdr:col>
      <xdr:colOff>1609504</xdr:colOff>
      <xdr:row>0</xdr:row>
      <xdr:rowOff>620453</xdr:rowOff>
    </xdr:to>
    <xdr:pic>
      <xdr:nvPicPr>
        <xdr:cNvPr id="8" name="Picture 3"/>
        <xdr:cNvPicPr>
          <a:picLocks noChangeAspect="1" noChangeArrowheads="1"/>
        </xdr:cNvPicPr>
      </xdr:nvPicPr>
      <xdr:blipFill>
        <a:blip xmlns:r="http://schemas.openxmlformats.org/officeDocument/2006/relationships" r:embed="rId1"/>
        <a:srcRect l="58839" t="27991" r="12572" b="51221"/>
        <a:stretch>
          <a:fillRect/>
        </a:stretch>
      </xdr:blipFill>
      <xdr:spPr bwMode="auto">
        <a:xfrm>
          <a:off x="771304" y="77528"/>
          <a:ext cx="1066800" cy="542925"/>
        </a:xfrm>
        <a:prstGeom prst="rect">
          <a:avLst/>
        </a:prstGeom>
        <a:noFill/>
        <a:ln w="9525">
          <a:noFill/>
          <a:miter lim="800000"/>
          <a:headEnd/>
          <a:tailEnd/>
        </a:ln>
      </xdr:spPr>
    </xdr:pic>
    <xdr:clientData/>
  </xdr:twoCellAnchor>
  <xdr:twoCellAnchor editAs="oneCell">
    <xdr:from>
      <xdr:col>16</xdr:col>
      <xdr:colOff>476250</xdr:colOff>
      <xdr:row>0</xdr:row>
      <xdr:rowOff>11076</xdr:rowOff>
    </xdr:from>
    <xdr:to>
      <xdr:col>17</xdr:col>
      <xdr:colOff>610487</xdr:colOff>
      <xdr:row>0</xdr:row>
      <xdr:rowOff>639726</xdr:rowOff>
    </xdr:to>
    <xdr:pic>
      <xdr:nvPicPr>
        <xdr:cNvPr id="9" name="Picture 2" descr="http://antaragni.in/sponsorpage/img/EU_logo.jpg"/>
        <xdr:cNvPicPr>
          <a:picLocks noChangeAspect="1" noChangeArrowheads="1"/>
        </xdr:cNvPicPr>
      </xdr:nvPicPr>
      <xdr:blipFill>
        <a:blip xmlns:r="http://schemas.openxmlformats.org/officeDocument/2006/relationships" r:embed="rId3"/>
        <a:srcRect/>
        <a:stretch>
          <a:fillRect/>
        </a:stretch>
      </xdr:blipFill>
      <xdr:spPr bwMode="auto">
        <a:xfrm>
          <a:off x="10220325" y="11076"/>
          <a:ext cx="877187" cy="6286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342900</xdr:colOff>
      <xdr:row>0</xdr:row>
      <xdr:rowOff>85725</xdr:rowOff>
    </xdr:from>
    <xdr:ext cx="1066800" cy="545605"/>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l="58839" t="27991" r="12572" b="51221"/>
        <a:stretch>
          <a:fillRect/>
        </a:stretch>
      </xdr:blipFill>
      <xdr:spPr bwMode="auto">
        <a:xfrm>
          <a:off x="342900" y="85725"/>
          <a:ext cx="1066800" cy="54560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oneCellAnchor>
    <xdr:from>
      <xdr:col>1</xdr:col>
      <xdr:colOff>904875</xdr:colOff>
      <xdr:row>0</xdr:row>
      <xdr:rowOff>85726</xdr:rowOff>
    </xdr:from>
    <xdr:ext cx="423741" cy="533400"/>
    <xdr:pic>
      <xdr:nvPicPr>
        <xdr:cNvPr id="3" name="Picture 5" descr="https://encrypted-tbn0.google.com/images?q=tbn:ANd9GcROLinM8K1h7r1W2VDwXsOsl11MbkJieffYzppf2sJ7LFZC8J2suA"/>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619250" y="85726"/>
          <a:ext cx="423741" cy="533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editAs="oneCell">
    <xdr:from>
      <xdr:col>6</xdr:col>
      <xdr:colOff>647700</xdr:colOff>
      <xdr:row>0</xdr:row>
      <xdr:rowOff>0</xdr:rowOff>
    </xdr:from>
    <xdr:to>
      <xdr:col>7</xdr:col>
      <xdr:colOff>752475</xdr:colOff>
      <xdr:row>0</xdr:row>
      <xdr:rowOff>647818</xdr:rowOff>
    </xdr:to>
    <xdr:pic>
      <xdr:nvPicPr>
        <xdr:cNvPr id="6" name="Picture 2" descr="http://antaragni.in/sponsorpage/img/EU_logo.jpg"/>
        <xdr:cNvPicPr>
          <a:picLocks noChangeAspect="1" noChangeArrowheads="1"/>
        </xdr:cNvPicPr>
      </xdr:nvPicPr>
      <xdr:blipFill>
        <a:blip xmlns:r="http://schemas.openxmlformats.org/officeDocument/2006/relationships" r:embed="rId3" cstate="print"/>
        <a:srcRect/>
        <a:stretch>
          <a:fillRect/>
        </a:stretch>
      </xdr:blipFill>
      <xdr:spPr bwMode="auto">
        <a:xfrm>
          <a:off x="7600950" y="0"/>
          <a:ext cx="800100" cy="647818"/>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116415</xdr:colOff>
      <xdr:row>0</xdr:row>
      <xdr:rowOff>40217</xdr:rowOff>
    </xdr:from>
    <xdr:to>
      <xdr:col>1</xdr:col>
      <xdr:colOff>1232304</xdr:colOff>
      <xdr:row>3</xdr:row>
      <xdr:rowOff>169334</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l="58839" t="27991" r="12572" b="51221"/>
        <a:stretch>
          <a:fillRect/>
        </a:stretch>
      </xdr:blipFill>
      <xdr:spPr bwMode="auto">
        <a:xfrm>
          <a:off x="116415" y="40217"/>
          <a:ext cx="1392114" cy="70061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1232958</xdr:colOff>
      <xdr:row>0</xdr:row>
      <xdr:rowOff>51860</xdr:rowOff>
    </xdr:from>
    <xdr:to>
      <xdr:col>1</xdr:col>
      <xdr:colOff>1797103</xdr:colOff>
      <xdr:row>3</xdr:row>
      <xdr:rowOff>190499</xdr:rowOff>
    </xdr:to>
    <xdr:pic>
      <xdr:nvPicPr>
        <xdr:cNvPr id="3" name="Picture 5" descr="https://encrypted-tbn0.google.com/images?q=tbn:ANd9GcROLinM8K1h7r1W2VDwXsOsl11MbkJieffYzppf2sJ7LFZC8J2suA"/>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09183" y="51860"/>
          <a:ext cx="564145" cy="71013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14</xdr:col>
      <xdr:colOff>435438</xdr:colOff>
      <xdr:row>2</xdr:row>
      <xdr:rowOff>977</xdr:rowOff>
    </xdr:from>
    <xdr:to>
      <xdr:col>16</xdr:col>
      <xdr:colOff>274710</xdr:colOff>
      <xdr:row>3</xdr:row>
      <xdr:rowOff>179417</xdr:rowOff>
    </xdr:to>
    <xdr:pic>
      <xdr:nvPicPr>
        <xdr:cNvPr id="4" name="Picture 2" descr="P:\3_Company\01_Marketing\Logo\web\aspiro_logo_color_RGB.png"/>
        <xdr:cNvPicPr>
          <a:picLocks noChangeAspect="1" noChangeArrowheads="1"/>
        </xdr:cNvPicPr>
      </xdr:nvPicPr>
      <xdr:blipFill>
        <a:blip xmlns:r="http://schemas.openxmlformats.org/officeDocument/2006/relationships" r:embed="rId3" cstate="email">
          <a:extLst>
            <a:ext uri="{28A0092B-C50C-407E-A947-70E740481C1C}">
              <a14:useLocalDpi xmlns="" xmlns:a14="http://schemas.microsoft.com/office/drawing/2010/main"/>
            </a:ext>
          </a:extLst>
        </a:blip>
        <a:srcRect/>
        <a:stretch>
          <a:fillRect/>
        </a:stretch>
      </xdr:blipFill>
      <xdr:spPr bwMode="auto">
        <a:xfrm>
          <a:off x="10550988" y="381977"/>
          <a:ext cx="1172772" cy="368940"/>
        </a:xfrm>
        <a:prstGeom prst="rect">
          <a:avLst/>
        </a:prstGeom>
        <a:noFill/>
      </xdr:spPr>
    </xdr:pic>
    <xdr:clientData/>
  </xdr:twoCellAnchor>
  <xdr:twoCellAnchor editAs="oneCell">
    <xdr:from>
      <xdr:col>14</xdr:col>
      <xdr:colOff>378731</xdr:colOff>
      <xdr:row>0</xdr:row>
      <xdr:rowOff>55942</xdr:rowOff>
    </xdr:from>
    <xdr:to>
      <xdr:col>16</xdr:col>
      <xdr:colOff>343046</xdr:colOff>
      <xdr:row>1</xdr:row>
      <xdr:rowOff>152911</xdr:rowOff>
    </xdr:to>
    <xdr:pic>
      <xdr:nvPicPr>
        <xdr:cNvPr id="5" name="Picture 10"/>
        <xdr:cNvPicPr>
          <a:picLocks noChangeAspect="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10494281" y="55942"/>
          <a:ext cx="1297815" cy="28746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116415</xdr:colOff>
      <xdr:row>0</xdr:row>
      <xdr:rowOff>40217</xdr:rowOff>
    </xdr:from>
    <xdr:to>
      <xdr:col>1</xdr:col>
      <xdr:colOff>1232304</xdr:colOff>
      <xdr:row>3</xdr:row>
      <xdr:rowOff>169334</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l="58839" t="27991" r="12572" b="51221"/>
        <a:stretch>
          <a:fillRect/>
        </a:stretch>
      </xdr:blipFill>
      <xdr:spPr bwMode="auto">
        <a:xfrm>
          <a:off x="116415" y="40217"/>
          <a:ext cx="1396036" cy="70061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1232958</xdr:colOff>
      <xdr:row>0</xdr:row>
      <xdr:rowOff>51860</xdr:rowOff>
    </xdr:from>
    <xdr:to>
      <xdr:col>1</xdr:col>
      <xdr:colOff>1797103</xdr:colOff>
      <xdr:row>3</xdr:row>
      <xdr:rowOff>190499</xdr:rowOff>
    </xdr:to>
    <xdr:pic>
      <xdr:nvPicPr>
        <xdr:cNvPr id="3" name="Picture 5" descr="https://encrypted-tbn0.google.com/images?q=tbn:ANd9GcROLinM8K1h7r1W2VDwXsOsl11MbkJieffYzppf2sJ7LFZC8J2suA"/>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509183" y="51860"/>
          <a:ext cx="564145" cy="71013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12</xdr:col>
      <xdr:colOff>750094</xdr:colOff>
      <xdr:row>0</xdr:row>
      <xdr:rowOff>9803</xdr:rowOff>
    </xdr:from>
    <xdr:to>
      <xdr:col>17</xdr:col>
      <xdr:colOff>192938</xdr:colOff>
      <xdr:row>3</xdr:row>
      <xdr:rowOff>189098</xdr:rowOff>
    </xdr:to>
    <xdr:pic>
      <xdr:nvPicPr>
        <xdr:cNvPr id="6" name="Picture 2" descr="http://antaragni.in/sponsorpage/img/EU_logo.jpg"/>
        <xdr:cNvPicPr>
          <a:picLocks noChangeAspect="1" noChangeArrowheads="1"/>
        </xdr:cNvPicPr>
      </xdr:nvPicPr>
      <xdr:blipFill>
        <a:blip xmlns:r="http://schemas.openxmlformats.org/officeDocument/2006/relationships" r:embed="rId3" cstate="print"/>
        <a:srcRect/>
        <a:stretch>
          <a:fillRect/>
        </a:stretch>
      </xdr:blipFill>
      <xdr:spPr bwMode="auto">
        <a:xfrm>
          <a:off x="9644063" y="9803"/>
          <a:ext cx="919219" cy="7507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spirocz-36.sharepoint.emea.microsoftonline.com/_WORK/01%20-%20PROJECTS/01%20-%20FIRST%20DATA/99%20-%20PROJECT%20MANAGEMENT/08%20-%20RISK/03%20-%20RISK%20LOG/NAG_Risk_lo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sp1.sharepoint.com/_WORK/01%20-%20PROJECTS/01%20-%20FIRST%20DATA/99%20-%20PROJECT%20MANAGEMENT/08%20-%20RISK/03%20-%20RISK%20LOG/NAG_Risk_lo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spirocz-2.sharepoint.emea.microsoftonline.com/02_Templates/03_Methodology%20Templates/02_PMO/ASP_Example_Risk_Issue_Action_Log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ats"/>
      <sheetName val="risks"/>
      <sheetName val="vox"/>
      <sheetName val="params"/>
    </sheetNames>
    <sheetDataSet>
      <sheetData sheetId="0"/>
      <sheetData sheetId="1"/>
      <sheetData sheetId="2"/>
      <sheetData sheetId="3">
        <row r="2">
          <cell r="B2" t="str">
            <v>Unknown</v>
          </cell>
          <cell r="C2">
            <v>0.8</v>
          </cell>
        </row>
        <row r="3">
          <cell r="B3" t="str">
            <v>Very Likely</v>
          </cell>
          <cell r="C3">
            <v>0.8</v>
          </cell>
        </row>
        <row r="4">
          <cell r="B4" t="str">
            <v>Likely</v>
          </cell>
          <cell r="C4">
            <v>0.4</v>
          </cell>
        </row>
        <row r="5">
          <cell r="B5" t="str">
            <v>Unlikely</v>
          </cell>
          <cell r="C5">
            <v>0.2</v>
          </cell>
        </row>
        <row r="6">
          <cell r="B6" t="str">
            <v>Very Unlikely</v>
          </cell>
          <cell r="C6">
            <v>0.1</v>
          </cell>
        </row>
        <row r="9">
          <cell r="B9" t="str">
            <v>Crisis</v>
          </cell>
          <cell r="C9">
            <v>9</v>
          </cell>
        </row>
        <row r="10">
          <cell r="B10" t="str">
            <v>Critical</v>
          </cell>
          <cell r="C10">
            <v>7</v>
          </cell>
        </row>
        <row r="11">
          <cell r="B11" t="str">
            <v>Significant</v>
          </cell>
          <cell r="C11">
            <v>4</v>
          </cell>
        </row>
        <row r="12">
          <cell r="B12" t="str">
            <v>Marginal</v>
          </cell>
          <cell r="C12">
            <v>2</v>
          </cell>
        </row>
        <row r="13">
          <cell r="B13" t="str">
            <v>Negligible</v>
          </cell>
          <cell r="C13">
            <v>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tats"/>
      <sheetName val="risks"/>
      <sheetName val="vox"/>
      <sheetName val="params"/>
    </sheetNames>
    <sheetDataSet>
      <sheetData sheetId="0"/>
      <sheetData sheetId="1"/>
      <sheetData sheetId="2"/>
      <sheetData sheetId="3">
        <row r="2">
          <cell r="B2" t="str">
            <v>Unknown</v>
          </cell>
          <cell r="C2">
            <v>0.8</v>
          </cell>
        </row>
        <row r="3">
          <cell r="B3" t="str">
            <v>Very Likely</v>
          </cell>
          <cell r="C3">
            <v>0.8</v>
          </cell>
        </row>
        <row r="4">
          <cell r="B4" t="str">
            <v>Likely</v>
          </cell>
          <cell r="C4">
            <v>0.4</v>
          </cell>
        </row>
        <row r="5">
          <cell r="B5" t="str">
            <v>Unlikely</v>
          </cell>
          <cell r="C5">
            <v>0.2</v>
          </cell>
        </row>
        <row r="6">
          <cell r="B6" t="str">
            <v>Very Unlikely</v>
          </cell>
          <cell r="C6">
            <v>0.1</v>
          </cell>
        </row>
        <row r="9">
          <cell r="B9" t="str">
            <v>Crisis</v>
          </cell>
          <cell r="C9">
            <v>9</v>
          </cell>
        </row>
        <row r="10">
          <cell r="B10" t="str">
            <v>Critical</v>
          </cell>
          <cell r="C10">
            <v>7</v>
          </cell>
        </row>
        <row r="11">
          <cell r="B11" t="str">
            <v>Significant</v>
          </cell>
          <cell r="C11">
            <v>4</v>
          </cell>
        </row>
        <row r="12">
          <cell r="B12" t="str">
            <v>Marginal</v>
          </cell>
          <cell r="C12">
            <v>2</v>
          </cell>
        </row>
        <row r="13">
          <cell r="B13" t="str">
            <v>Negligible</v>
          </cell>
          <cell r="C13">
            <v>0</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ver Sheet"/>
      <sheetName val="Overview"/>
      <sheetName val="Actions_Overview"/>
      <sheetName val="Risks_Overview"/>
      <sheetName val="Issues_Overview"/>
      <sheetName val="Actions"/>
      <sheetName val="Risks"/>
      <sheetName val="Issues"/>
      <sheetName val="External Dependencies"/>
      <sheetName val="Actions_Extract"/>
      <sheetName val="Risk_Extract"/>
      <sheetName val="Issues_Extract"/>
      <sheetName val="Dependencies_Extract"/>
      <sheetName val="LoV"/>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v>0</v>
          </cell>
          <cell r="B2" t="str">
            <v>Open</v>
          </cell>
          <cell r="C2" t="str">
            <v>New</v>
          </cell>
          <cell r="D2" t="str">
            <v>New</v>
          </cell>
          <cell r="E2" t="str">
            <v>Work Stream</v>
          </cell>
          <cell r="F2" t="str">
            <v>Low</v>
          </cell>
          <cell r="G2" t="str">
            <v>Scope</v>
          </cell>
          <cell r="H2" t="str">
            <v>Avoidance</v>
          </cell>
        </row>
        <row r="3">
          <cell r="A3">
            <v>0</v>
          </cell>
          <cell r="B3" t="str">
            <v>In Progress</v>
          </cell>
          <cell r="C3" t="str">
            <v>Open</v>
          </cell>
          <cell r="D3" t="str">
            <v>Open</v>
          </cell>
          <cell r="E3" t="str">
            <v>Program</v>
          </cell>
          <cell r="F3" t="str">
            <v>Slight</v>
          </cell>
          <cell r="G3" t="str">
            <v>Schedule</v>
          </cell>
          <cell r="H3" t="str">
            <v>Reduction</v>
          </cell>
        </row>
        <row r="4">
          <cell r="A4">
            <v>0</v>
          </cell>
          <cell r="B4" t="str">
            <v>Closed</v>
          </cell>
          <cell r="C4" t="str">
            <v>Pending</v>
          </cell>
          <cell r="D4" t="str">
            <v>Closed</v>
          </cell>
          <cell r="E4" t="str">
            <v>External</v>
          </cell>
          <cell r="F4" t="str">
            <v>Medium</v>
          </cell>
          <cell r="G4" t="str">
            <v>Budget</v>
          </cell>
          <cell r="H4" t="str">
            <v>Sharing</v>
          </cell>
        </row>
        <row r="5">
          <cell r="A5">
            <v>0</v>
          </cell>
          <cell r="B5" t="str">
            <v>Cancelled</v>
          </cell>
          <cell r="C5" t="str">
            <v>Closed</v>
          </cell>
          <cell r="D5" t="str">
            <v>Cancelled</v>
          </cell>
          <cell r="F5" t="str">
            <v>High</v>
          </cell>
          <cell r="G5" t="str">
            <v>Resources</v>
          </cell>
          <cell r="H5" t="str">
            <v>Retention</v>
          </cell>
        </row>
        <row r="6">
          <cell r="A6">
            <v>0</v>
          </cell>
          <cell r="C6" t="str">
            <v>Realized</v>
          </cell>
          <cell r="F6" t="str">
            <v>Critical</v>
          </cell>
        </row>
        <row r="7">
          <cell r="A7">
            <v>0</v>
          </cell>
        </row>
        <row r="8">
          <cell r="A8">
            <v>0</v>
          </cell>
        </row>
        <row r="9">
          <cell r="A9">
            <v>0</v>
          </cell>
        </row>
        <row r="10">
          <cell r="A10">
            <v>0</v>
          </cell>
        </row>
        <row r="11">
          <cell r="A11">
            <v>0</v>
          </cell>
        </row>
        <row r="12">
          <cell r="A12">
            <v>0</v>
          </cell>
        </row>
        <row r="13">
          <cell r="A13">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Users/Tomo/AppData/Local/AppData/AppData/AppData/AppData/Local/Temp/AppData/Local/Microsoft/Windows/SharePoint/EBRD_004%20-%20Management/02_Contract/C24731_CC_a1_signed.PDF" TargetMode="External"/><Relationship Id="rId13" Type="http://schemas.openxmlformats.org/officeDocument/2006/relationships/hyperlink" Target="../../../../../Users/Tomo/AppData/Local/AppData/AppData/AppData/AppData/Local/Temp/AppData/Local/Microsoft/Windows/SharePoint/EBRD_004%20-%20Capljina/03_Work/00_Client_Inputs/CapljinaWSP_ProjectSupportAgreement.pdf" TargetMode="External"/><Relationship Id="rId18" Type="http://schemas.openxmlformats.org/officeDocument/2006/relationships/hyperlink" Target="../../../../../Users/Tomo/AppData/Local/AppData/AppData/AppData/AppData/Local/Temp/AppData/Local/Microsoft/Windows/SharePoint/EBRD_004%20-%20Capljina/02_Deliverables/05_Tender%20Evaluation%20Reports/T6/EOIs%20RevisedEvaluation%20Report.doc" TargetMode="External"/><Relationship Id="rId3" Type="http://schemas.openxmlformats.org/officeDocument/2006/relationships/hyperlink" Target="../../../../../Users/Tomo/AppData/Local/AppData/AppData/AppData/AppData/Local/Temp/AppData/Local/Microsoft/Windows/SharePoint/EBRD_004%20-%20Capljina/03_Work/00_Client_Inputs/FOPIP%20ENG%20Final.pdf" TargetMode="External"/><Relationship Id="rId21" Type="http://schemas.openxmlformats.org/officeDocument/2006/relationships/hyperlink" Target="../../../../../Users/Tomo/AppData/Local/AppData/AppData/AppData/AppData/Local/Temp/AppData/Local/Microsoft/Windows/SharePoint/EBRD_004%20-%20Management/03_Project_Management/01_Planning/01_Project_Time/CAP_Time_schedule_EN_20120914_draft_v2_55.pdf" TargetMode="External"/><Relationship Id="rId7" Type="http://schemas.openxmlformats.org/officeDocument/2006/relationships/hyperlink" Target="../../../../../Users/Tomo/AppData/Local/AppData/AppData/AppData/AppData/Local/Temp/AppData/Local/Microsoft/Windows/SharePoint/EBRD_004%20-%20Management/02_Contract/C24731_CC%20only.pdf" TargetMode="External"/><Relationship Id="rId12" Type="http://schemas.openxmlformats.org/officeDocument/2006/relationships/hyperlink" Target="../../../../../Users/Tomo/AppData/Local/AppData/AppData/AppData/AppData/Local/Temp/AppData/Local/Microsoft/Windows/SharePoint/EBRD_004%20-%20Capljina/03_Work/00_Client_Inputs/CapljinaWSP_ProjectSupportAgreement.pdf" TargetMode="External"/><Relationship Id="rId17" Type="http://schemas.openxmlformats.org/officeDocument/2006/relationships/hyperlink" Target="../../../../../Users/Tomo/AppData/Local/AppData/AppData/AppData/AppData/Local/Temp/AppData/Local/Microsoft/Windows/SharePoint/EBRD_004%20-%20Capljina/02_Deliverables/02_Project%20Implementation%20Plan/CAP_PIP_20121205_final_v3_00.docx" TargetMode="External"/><Relationship Id="rId2" Type="http://schemas.openxmlformats.org/officeDocument/2006/relationships/hyperlink" Target="../../../../../Users/Tomo/AppData/Local/AppData/AppData/AppData/AppData/Local/Temp/AppData/Local/Microsoft/Windows/SharePoint/EBRD_000%20-%20Documents/08_EoIs/O11%20Capljina%20PIU/EBRD_EN_EoI_Capljina_PIU_v1.0_final.pdf" TargetMode="External"/><Relationship Id="rId16" Type="http://schemas.openxmlformats.org/officeDocument/2006/relationships/hyperlink" Target="../../../../../Users/Tomo/AppData/Local/AppData/AppData/AppData/AppData/Local/Temp/AppData/Local/Microsoft/Windows/SharePoint/EBRD_004%20-%20Capljina/02_Deliverables/04_Tender%20Documents,%20RFP/T2" TargetMode="External"/><Relationship Id="rId20" Type="http://schemas.openxmlformats.org/officeDocument/2006/relationships/hyperlink" Target="../../../../../Users/Tomo/AppData/Local/AppData/AppData/AppData/AppData/Local/Temp/AppData/Local/Microsoft/Windows/SharePoint/EBRD_004%20-%20Capljina/03_Work/00_Client_Inputs/ESAP/ESAP.rtf" TargetMode="External"/><Relationship Id="rId1" Type="http://schemas.openxmlformats.org/officeDocument/2006/relationships/hyperlink" Target="../../../../../Users/Tomo/AppData/Local/AppData/AppData/AppData/AppData/Local/Temp/AppData/Local/Microsoft/Windows/SharePoint/EBRD_004%20-%20Management/02_Contract/Attachment%206%20-%20Terms%20of%20Reference.doc" TargetMode="External"/><Relationship Id="rId6" Type="http://schemas.openxmlformats.org/officeDocument/2006/relationships/hyperlink" Target="../../../../../Users/Tomo/AppData/Local/AppData/AppData/AppData/AppData/Local/Temp/AppData/Local/Microsoft/Windows/SharePoint/EBRD_004%20-%20Management/02_Contract/01_Subcontractors/CAP_Expert_Contract_v1-0_Elio_Boskovic.doc" TargetMode="External"/><Relationship Id="rId11" Type="http://schemas.openxmlformats.org/officeDocument/2006/relationships/hyperlink" Target="../../../../../Users/Tomo/AppData/Local/AppData/AppData/AppData/AppData/Local/Temp/AppData/Local/Microsoft/Windows/SharePoint/EBRD_004%20-%20Capljina/03_Work/00_Client_Inputs/CapljinaWSP_ProjectAgreement.pdf" TargetMode="External"/><Relationship Id="rId5" Type="http://schemas.openxmlformats.org/officeDocument/2006/relationships/hyperlink" Target="../../../../../Users/Tomo/AppData/Local/AppData/AppData/AppData/AppData/Local/Temp/AppData/Local/Microsoft/Windows/SharePoint/EBRD_004%20-%20Capljina/03_Work/00_Client_Inputs/CapljinaWSP_ProjectSupportAgreement.pdf" TargetMode="External"/><Relationship Id="rId15" Type="http://schemas.openxmlformats.org/officeDocument/2006/relationships/hyperlink" Target="../../../../../Users/Tomo/AppData/Local/AppData/AppData/AppData/AppData/Local/Temp/AppData/Local/Microsoft/Windows/SharePoint/EBRD_004%20-%20Capljina/02_Deliverables/04_Tender%20Documents,%20RFP/T1" TargetMode="External"/><Relationship Id="rId10" Type="http://schemas.openxmlformats.org/officeDocument/2006/relationships/hyperlink" Target="../../../../../Users/Tomo/AppData/Local/AppData/AppData/AppData/AppData/Local/Temp/AppData/Local/Microsoft/Windows/SharePoint/EBRD_004%20-%20Capljina/03_Work/00_Client_Inputs/CapljinaWSP_LoanAgreement.pdf" TargetMode="External"/><Relationship Id="rId19" Type="http://schemas.openxmlformats.org/officeDocument/2006/relationships/hyperlink" Target="../../../../../Users/Tomo/AppData/Local/AppData/AppData/AppData/AppData/Local/Temp/AppData/Local/Microsoft/Windows/SharePoint/EBRD_004%20-%20Capljina/02_Deliverables/04_Tender%20Documents,%20RFP/T6/RFP" TargetMode="External"/><Relationship Id="rId4" Type="http://schemas.openxmlformats.org/officeDocument/2006/relationships/hyperlink" Target="../../../../../Users/Tomo/AppData/Local/AppData/AppData/AppData/AppData/Local/Temp/AppData/Local/Microsoft/Windows/SharePoint/EBRD_004%20-%20Management/02_Contract/CAP_Working_Strategy_EN_20130422.pdf" TargetMode="External"/><Relationship Id="rId9" Type="http://schemas.openxmlformats.org/officeDocument/2006/relationships/hyperlink" Target="../../../../../Users/Tomo/AppData/Local/AppData/AppData/AppData/AppData/Local/Temp/AppData/Local/Microsoft/Windows/SharePoint/EBRD_004%20-%20Management/02_Contract/C24731_A2%20-%20change%20of%20Consultancy%20contract%20of%20grant%20agreement.docx" TargetMode="External"/><Relationship Id="rId14" Type="http://schemas.openxmlformats.org/officeDocument/2006/relationships/hyperlink" Target="../../../../../Users/Tomo/AppData/Local/AppData/AppData/AppData/AppData/Local/Temp/AppData/Local/Microsoft/Windows/SharePoint/EBRD_004%20-%20Capljina/03_Work/01_Inception%20Report/20121205_FINAL_WITH_EBRD_COMMENTS/CAP_Inception_Report_EN_20121010_final_v3_00.pdf" TargetMode="External"/><Relationship Id="rId22"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mailto:atojaga@jadran.ba" TargetMode="External"/><Relationship Id="rId13" Type="http://schemas.openxmlformats.org/officeDocument/2006/relationships/hyperlink" Target="mailto:robert.leko@tel.net.ba" TargetMode="External"/><Relationship Id="rId18" Type="http://schemas.openxmlformats.org/officeDocument/2006/relationships/hyperlink" Target="mailto:branko.vucijak@heis.com.ba" TargetMode="External"/><Relationship Id="rId3" Type="http://schemas.openxmlformats.org/officeDocument/2006/relationships/hyperlink" Target="mailto:miroslav.kucera@aspiro.cz" TargetMode="External"/><Relationship Id="rId21" Type="http://schemas.openxmlformats.org/officeDocument/2006/relationships/hyperlink" Target="mailto:vidicmartina7@gmail.com" TargetMode="External"/><Relationship Id="rId7" Type="http://schemas.openxmlformats.org/officeDocument/2006/relationships/hyperlink" Target="mailto:gjelavic@jadran.ba" TargetMode="External"/><Relationship Id="rId12" Type="http://schemas.openxmlformats.org/officeDocument/2006/relationships/hyperlink" Target="mailto:j.krndelj@gmail.com" TargetMode="External"/><Relationship Id="rId17" Type="http://schemas.openxmlformats.org/officeDocument/2006/relationships/hyperlink" Target="mailto:abida_pehlic@yahoo.co.uk" TargetMode="External"/><Relationship Id="rId2" Type="http://schemas.openxmlformats.org/officeDocument/2006/relationships/hyperlink" Target="mailto:policj@ebrd.com" TargetMode="External"/><Relationship Id="rId16" Type="http://schemas.openxmlformats.org/officeDocument/2006/relationships/hyperlink" Target="mailto:brocanac@tel.net.ba" TargetMode="External"/><Relationship Id="rId20" Type="http://schemas.openxmlformats.org/officeDocument/2006/relationships/hyperlink" Target="mailto:komunalno.capljina@tel.net.ba" TargetMode="External"/><Relationship Id="rId1" Type="http://schemas.openxmlformats.org/officeDocument/2006/relationships/hyperlink" Target="mailto:Nacelnik@capljina.ba" TargetMode="External"/><Relationship Id="rId6" Type="http://schemas.openxmlformats.org/officeDocument/2006/relationships/hyperlink" Target="mailto:mirjana.menalo@capljina.ba" TargetMode="External"/><Relationship Id="rId11" Type="http://schemas.openxmlformats.org/officeDocument/2006/relationships/hyperlink" Target="mailto:Fuka.tomas@wpe.cz" TargetMode="External"/><Relationship Id="rId5" Type="http://schemas.openxmlformats.org/officeDocument/2006/relationships/hyperlink" Target="mailto:dalibor.milinkovic@capljina.ba" TargetMode="External"/><Relationship Id="rId15" Type="http://schemas.openxmlformats.org/officeDocument/2006/relationships/hyperlink" Target="mailto:elio.boskovic@gmail.com" TargetMode="External"/><Relationship Id="rId23" Type="http://schemas.openxmlformats.org/officeDocument/2006/relationships/printerSettings" Target="../printerSettings/printerSettings14.bin"/><Relationship Id="rId10" Type="http://schemas.openxmlformats.org/officeDocument/2006/relationships/hyperlink" Target="mailto:p.hrncir@ekos-zitenice.cz" TargetMode="External"/><Relationship Id="rId19" Type="http://schemas.openxmlformats.org/officeDocument/2006/relationships/hyperlink" Target="mailto:martina.kovacova@aspiro.cz" TargetMode="External"/><Relationship Id="rId4" Type="http://schemas.openxmlformats.org/officeDocument/2006/relationships/hyperlink" Target="mailto:daniel.zverko@aspiro.cz" TargetMode="External"/><Relationship Id="rId9" Type="http://schemas.openxmlformats.org/officeDocument/2006/relationships/hyperlink" Target="mailto:ante.maslac@capljina.ba" TargetMode="External"/><Relationship Id="rId14" Type="http://schemas.openxmlformats.org/officeDocument/2006/relationships/hyperlink" Target="mailto:zavod.za.vodoprivredu@tel.net.ba" TargetMode="External"/><Relationship Id="rId22" Type="http://schemas.openxmlformats.org/officeDocument/2006/relationships/hyperlink" Target="mailto:marina@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Users/Tomo/AppData/Local/AppData/AppData/AppData/AppData/Local/Temp/AppData/Local/Microsoft/Windows/SharePoint/EBRD_004%20-%20Management/02_Contract/C24731_A2%20-%20change%20of%20Consultancy%20contract%20of%20grant%20agreement.docx"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K32"/>
  <sheetViews>
    <sheetView showGridLines="0" view="pageLayout" topLeftCell="A4" zoomScale="68" zoomScaleNormal="70" zoomScalePageLayoutView="68" workbookViewId="0">
      <selection activeCell="M26" sqref="M26"/>
    </sheetView>
  </sheetViews>
  <sheetFormatPr defaultRowHeight="15"/>
  <cols>
    <col min="5" max="5" width="12.42578125" customWidth="1"/>
    <col min="7" max="7" width="9.7109375" customWidth="1"/>
  </cols>
  <sheetData>
    <row r="1" spans="1:1">
      <c r="A1" s="1"/>
    </row>
    <row r="2" spans="1:1">
      <c r="A2" s="1"/>
    </row>
    <row r="19" spans="1:11" ht="21">
      <c r="F19" s="297" t="s">
        <v>513</v>
      </c>
      <c r="G19" s="297"/>
      <c r="H19" s="297"/>
      <c r="I19" s="297"/>
      <c r="J19" s="297"/>
      <c r="K19" s="296"/>
    </row>
    <row r="27" spans="1:11">
      <c r="A27" s="331"/>
      <c r="B27" s="615" t="s">
        <v>300</v>
      </c>
      <c r="C27" s="615"/>
      <c r="D27" s="616" t="s">
        <v>445</v>
      </c>
      <c r="E27" s="617"/>
      <c r="F27" s="617"/>
      <c r="G27" s="618"/>
      <c r="H27" s="146"/>
      <c r="I27" s="146"/>
    </row>
    <row r="28" spans="1:11" ht="15" customHeight="1">
      <c r="A28" s="331"/>
      <c r="B28" s="616" t="s">
        <v>299</v>
      </c>
      <c r="C28" s="618"/>
      <c r="D28" s="619" t="s">
        <v>446</v>
      </c>
      <c r="E28" s="620"/>
      <c r="F28" s="620"/>
      <c r="G28" s="621"/>
      <c r="H28" s="146"/>
      <c r="I28" s="146"/>
    </row>
    <row r="29" spans="1:11">
      <c r="A29" s="330"/>
      <c r="B29" s="615" t="s">
        <v>298</v>
      </c>
      <c r="C29" s="615"/>
      <c r="D29" s="622" t="s">
        <v>448</v>
      </c>
      <c r="E29" s="623"/>
      <c r="F29" s="372" t="s">
        <v>447</v>
      </c>
      <c r="G29" s="332" t="s">
        <v>514</v>
      </c>
      <c r="H29" s="330"/>
      <c r="I29" s="147"/>
    </row>
    <row r="30" spans="1:11">
      <c r="B30" s="146"/>
      <c r="C30" s="146"/>
      <c r="D30" s="146"/>
      <c r="E30" s="146"/>
      <c r="F30" s="146"/>
      <c r="G30" s="146"/>
      <c r="H30" s="146"/>
      <c r="I30" s="146"/>
    </row>
    <row r="31" spans="1:11">
      <c r="B31" s="146"/>
      <c r="C31" s="146"/>
      <c r="D31" s="146"/>
      <c r="E31" s="146"/>
      <c r="F31" s="146"/>
      <c r="G31" s="146"/>
      <c r="H31" s="146"/>
      <c r="I31" s="146"/>
    </row>
    <row r="32" spans="1:11">
      <c r="B32" s="153" t="s">
        <v>324</v>
      </c>
      <c r="C32" s="153"/>
      <c r="D32" s="153"/>
      <c r="E32" s="153"/>
      <c r="F32" s="153"/>
      <c r="G32" s="146"/>
      <c r="H32" s="146"/>
      <c r="I32" s="146"/>
    </row>
  </sheetData>
  <mergeCells count="6">
    <mergeCell ref="B27:C27"/>
    <mergeCell ref="D27:G27"/>
    <mergeCell ref="B28:C28"/>
    <mergeCell ref="D28:G28"/>
    <mergeCell ref="B29:C29"/>
    <mergeCell ref="D29:E29"/>
  </mergeCells>
  <pageMargins left="0.23622047244094491" right="0.23622047244094491" top="0.74803149606299213" bottom="0.74803149606299213" header="0.31496062992125984" footer="0.31496062992125984"/>
  <pageSetup paperSize="9" scale="89" orientation="landscape" r:id="rId1"/>
  <headerFooter>
    <oddHeader>&amp;CCapljina Water Supply System</oddHeader>
    <oddFooter>&amp;LPrinted on &amp;D&amp;RFile name: &amp;F, Sheet: &amp;APage: &amp;P z &amp;N</oddFooter>
  </headerFooter>
  <drawing r:id="rId2"/>
</worksheet>
</file>

<file path=xl/worksheets/sheet10.xml><?xml version="1.0" encoding="utf-8"?>
<worksheet xmlns="http://schemas.openxmlformats.org/spreadsheetml/2006/main" xmlns:r="http://schemas.openxmlformats.org/officeDocument/2006/relationships">
  <sheetPr>
    <tabColor theme="7" tint="-0.249977111117893"/>
    <pageSetUpPr fitToPage="1"/>
  </sheetPr>
  <dimension ref="A1:AB34"/>
  <sheetViews>
    <sheetView showGridLines="0" view="pageLayout" topLeftCell="A10" zoomScale="80" zoomScaleNormal="90" zoomScalePageLayoutView="80" workbookViewId="0">
      <selection activeCell="Q27" sqref="Q27"/>
    </sheetView>
  </sheetViews>
  <sheetFormatPr defaultRowHeight="15"/>
  <cols>
    <col min="1" max="1" width="3.85546875" bestFit="1" customWidth="1"/>
    <col min="2" max="2" width="29.5703125" style="204" customWidth="1"/>
    <col min="3" max="5" width="9.28515625" customWidth="1"/>
    <col min="6" max="6" width="7.85546875" customWidth="1"/>
    <col min="7" max="7" width="9.28515625" customWidth="1"/>
    <col min="8" max="8" width="7.85546875" customWidth="1"/>
    <col min="9" max="9" width="10.5703125" customWidth="1"/>
    <col min="10" max="12" width="9.140625" customWidth="1"/>
    <col min="13" max="13" width="11.28515625" customWidth="1"/>
    <col min="14" max="14" width="9.28515625" hidden="1" customWidth="1"/>
    <col min="15" max="15" width="7.28515625" hidden="1" customWidth="1"/>
    <col min="16" max="16" width="9.28515625" hidden="1" customWidth="1"/>
    <col min="17" max="18" width="9.28515625" customWidth="1"/>
    <col min="19" max="19" width="0" hidden="1" customWidth="1"/>
    <col min="20" max="22" width="9.140625" hidden="1" customWidth="1"/>
    <col min="23" max="27" width="0" hidden="1" customWidth="1"/>
    <col min="28" max="28" width="8" hidden="1" customWidth="1"/>
  </cols>
  <sheetData>
    <row r="1" spans="1:28" ht="15" customHeight="1">
      <c r="A1" s="134"/>
      <c r="B1" s="200"/>
      <c r="C1" s="141"/>
      <c r="D1" s="708" t="s">
        <v>441</v>
      </c>
      <c r="E1" s="708"/>
      <c r="F1" s="708"/>
      <c r="G1" s="708"/>
      <c r="H1" s="708"/>
      <c r="I1" s="708"/>
      <c r="J1" s="708"/>
      <c r="K1" s="708"/>
      <c r="L1" s="708"/>
      <c r="M1" s="141"/>
      <c r="N1" s="337"/>
      <c r="O1" s="472"/>
      <c r="P1" s="134"/>
      <c r="Q1" s="135"/>
      <c r="R1" s="136"/>
    </row>
    <row r="2" spans="1:28" ht="15" customHeight="1">
      <c r="A2" s="137"/>
      <c r="B2" s="201"/>
      <c r="C2" s="142"/>
      <c r="D2" s="710"/>
      <c r="E2" s="710"/>
      <c r="F2" s="710"/>
      <c r="G2" s="710"/>
      <c r="H2" s="710"/>
      <c r="I2" s="710"/>
      <c r="J2" s="710"/>
      <c r="K2" s="710"/>
      <c r="L2" s="710"/>
      <c r="M2" s="142"/>
      <c r="N2" s="473"/>
      <c r="O2" s="474"/>
      <c r="P2" s="137"/>
      <c r="Q2" s="138"/>
      <c r="R2" s="139"/>
    </row>
    <row r="3" spans="1:28" ht="15" customHeight="1">
      <c r="A3" s="137"/>
      <c r="B3" s="201"/>
      <c r="C3" s="391"/>
      <c r="D3" s="710"/>
      <c r="E3" s="710"/>
      <c r="F3" s="710"/>
      <c r="G3" s="710"/>
      <c r="H3" s="710"/>
      <c r="I3" s="710"/>
      <c r="J3" s="710"/>
      <c r="K3" s="710"/>
      <c r="L3" s="710"/>
      <c r="M3" s="142"/>
      <c r="N3" s="473"/>
      <c r="O3" s="474"/>
      <c r="P3" s="137"/>
      <c r="Q3" s="138"/>
      <c r="R3" s="139"/>
    </row>
    <row r="4" spans="1:28" ht="19.5" customHeight="1" thickBot="1">
      <c r="A4" s="272"/>
      <c r="B4" s="273"/>
      <c r="C4" s="274"/>
      <c r="D4" s="712"/>
      <c r="E4" s="712"/>
      <c r="F4" s="712"/>
      <c r="G4" s="712"/>
      <c r="H4" s="712"/>
      <c r="I4" s="712"/>
      <c r="J4" s="712"/>
      <c r="K4" s="712"/>
      <c r="L4" s="712"/>
      <c r="M4" s="274"/>
      <c r="N4" s="338"/>
      <c r="O4" s="475"/>
      <c r="P4" s="272"/>
      <c r="Q4" s="275"/>
      <c r="R4" s="276"/>
    </row>
    <row r="5" spans="1:28">
      <c r="A5" s="291">
        <v>1</v>
      </c>
      <c r="B5" s="202">
        <v>2</v>
      </c>
      <c r="C5" s="291"/>
      <c r="D5" s="336">
        <v>3</v>
      </c>
      <c r="E5" s="291">
        <v>4</v>
      </c>
      <c r="F5" s="291">
        <v>5</v>
      </c>
      <c r="G5" s="291">
        <v>6</v>
      </c>
      <c r="H5" s="291">
        <v>7</v>
      </c>
      <c r="I5" s="291">
        <v>8</v>
      </c>
      <c r="J5" s="291">
        <v>9</v>
      </c>
      <c r="K5" s="291">
        <v>10</v>
      </c>
      <c r="L5" s="291">
        <v>11</v>
      </c>
      <c r="M5" s="291">
        <v>12</v>
      </c>
      <c r="N5" s="130"/>
      <c r="O5" s="131"/>
      <c r="P5" s="132"/>
      <c r="Q5" s="291">
        <v>13</v>
      </c>
      <c r="R5" s="291">
        <v>14</v>
      </c>
      <c r="S5" s="2"/>
      <c r="T5" s="70">
        <v>10</v>
      </c>
      <c r="U5" s="70">
        <v>11</v>
      </c>
      <c r="V5" s="70">
        <v>12</v>
      </c>
      <c r="W5" s="71"/>
      <c r="X5" s="72"/>
      <c r="Y5" s="73"/>
      <c r="Z5" s="70">
        <v>13</v>
      </c>
      <c r="AA5" s="291">
        <v>14</v>
      </c>
      <c r="AB5" s="714" t="s">
        <v>4</v>
      </c>
    </row>
    <row r="6" spans="1:28" ht="24" customHeight="1">
      <c r="A6" s="715" t="s">
        <v>7</v>
      </c>
      <c r="B6" s="715" t="s">
        <v>10</v>
      </c>
      <c r="C6" s="715" t="s">
        <v>11</v>
      </c>
      <c r="D6" s="715" t="s">
        <v>454</v>
      </c>
      <c r="E6" s="715" t="s">
        <v>12</v>
      </c>
      <c r="F6" s="719" t="s">
        <v>13</v>
      </c>
      <c r="G6" s="719"/>
      <c r="H6" s="715" t="s">
        <v>14</v>
      </c>
      <c r="I6" s="715" t="s">
        <v>15</v>
      </c>
      <c r="J6" s="715" t="s">
        <v>16</v>
      </c>
      <c r="K6" s="715" t="s">
        <v>17</v>
      </c>
      <c r="L6" s="715" t="s">
        <v>18</v>
      </c>
      <c r="M6" s="715" t="s">
        <v>296</v>
      </c>
      <c r="N6" s="467"/>
      <c r="O6" s="467"/>
      <c r="P6" s="467"/>
      <c r="Q6" s="715" t="s">
        <v>20</v>
      </c>
      <c r="R6" s="715" t="s">
        <v>21</v>
      </c>
      <c r="S6" s="2"/>
      <c r="T6" s="715" t="s">
        <v>17</v>
      </c>
      <c r="U6" s="715" t="s">
        <v>18</v>
      </c>
      <c r="V6" s="715" t="s">
        <v>19</v>
      </c>
      <c r="W6" s="720" t="s">
        <v>127</v>
      </c>
      <c r="X6" s="720" t="s">
        <v>3</v>
      </c>
      <c r="Y6" s="720" t="s">
        <v>128</v>
      </c>
      <c r="Z6" s="715" t="s">
        <v>20</v>
      </c>
      <c r="AA6" s="719" t="s">
        <v>21</v>
      </c>
      <c r="AB6" s="714"/>
    </row>
    <row r="7" spans="1:28" ht="15.75" thickBot="1">
      <c r="A7" s="767"/>
      <c r="B7" s="767"/>
      <c r="C7" s="767"/>
      <c r="D7" s="759"/>
      <c r="E7" s="767"/>
      <c r="F7" s="415" t="s">
        <v>23</v>
      </c>
      <c r="G7" s="415" t="s">
        <v>24</v>
      </c>
      <c r="H7" s="767"/>
      <c r="I7" s="767"/>
      <c r="J7" s="767"/>
      <c r="K7" s="767"/>
      <c r="L7" s="767"/>
      <c r="M7" s="767"/>
      <c r="N7" s="468"/>
      <c r="O7" s="468"/>
      <c r="P7" s="468"/>
      <c r="Q7" s="767"/>
      <c r="R7" s="767"/>
      <c r="S7" s="2"/>
      <c r="T7" s="716"/>
      <c r="U7" s="716"/>
      <c r="V7" s="716"/>
      <c r="W7" s="721"/>
      <c r="X7" s="721"/>
      <c r="Y7" s="721"/>
      <c r="Z7" s="716"/>
      <c r="AA7" s="719"/>
      <c r="AB7" s="714"/>
    </row>
    <row r="8" spans="1:28" ht="24" customHeight="1">
      <c r="A8" s="773" t="s">
        <v>457</v>
      </c>
      <c r="B8" s="417" t="s">
        <v>460</v>
      </c>
      <c r="C8" s="778">
        <v>2900</v>
      </c>
      <c r="D8" s="401">
        <v>2740</v>
      </c>
      <c r="E8" s="402">
        <v>1120</v>
      </c>
      <c r="F8" s="779" t="s">
        <v>495</v>
      </c>
      <c r="G8" s="414">
        <f>G9+G10</f>
        <v>1620</v>
      </c>
      <c r="H8" s="770" t="s">
        <v>22</v>
      </c>
      <c r="I8" s="768" t="s">
        <v>27</v>
      </c>
      <c r="J8" s="389"/>
      <c r="K8" s="389"/>
      <c r="L8" s="389"/>
      <c r="M8" s="768" t="s">
        <v>479</v>
      </c>
      <c r="N8" s="463"/>
      <c r="O8" s="463"/>
      <c r="P8" s="321"/>
      <c r="Q8" s="768" t="s">
        <v>480</v>
      </c>
      <c r="R8" s="768" t="s">
        <v>481</v>
      </c>
      <c r="S8" s="138"/>
      <c r="T8" s="317"/>
      <c r="U8" s="317"/>
      <c r="V8" s="138"/>
      <c r="W8" s="138"/>
      <c r="X8" s="138"/>
      <c r="Y8" s="138"/>
      <c r="Z8" s="138"/>
      <c r="AA8" s="439"/>
      <c r="AB8" s="138"/>
    </row>
    <row r="9" spans="1:28" ht="24" customHeight="1">
      <c r="A9" s="774"/>
      <c r="B9" s="373" t="s">
        <v>461</v>
      </c>
      <c r="C9" s="758"/>
      <c r="D9" s="379" t="s">
        <v>466</v>
      </c>
      <c r="E9" s="395">
        <v>553</v>
      </c>
      <c r="F9" s="780"/>
      <c r="G9" s="386">
        <v>1157</v>
      </c>
      <c r="H9" s="771"/>
      <c r="I9" s="768"/>
      <c r="J9" s="389"/>
      <c r="K9" s="389"/>
      <c r="L9" s="389"/>
      <c r="M9" s="768"/>
      <c r="N9" s="469"/>
      <c r="O9" s="470"/>
      <c r="P9" s="471"/>
      <c r="Q9" s="768"/>
      <c r="R9" s="768"/>
      <c r="S9" s="138"/>
      <c r="T9" s="317"/>
      <c r="U9" s="317"/>
      <c r="V9" s="138"/>
      <c r="W9" s="138"/>
      <c r="X9" s="138"/>
      <c r="Y9" s="138"/>
      <c r="Z9" s="138"/>
      <c r="AA9" s="439"/>
      <c r="AB9" s="138"/>
    </row>
    <row r="10" spans="1:28" ht="24" customHeight="1" thickBot="1">
      <c r="A10" s="775"/>
      <c r="B10" s="377" t="s">
        <v>462</v>
      </c>
      <c r="C10" s="759"/>
      <c r="D10" s="380" t="s">
        <v>494</v>
      </c>
      <c r="E10" s="396">
        <v>567</v>
      </c>
      <c r="F10" s="781"/>
      <c r="G10" s="387">
        <v>463</v>
      </c>
      <c r="H10" s="772"/>
      <c r="I10" s="769"/>
      <c r="J10" s="403"/>
      <c r="K10" s="403"/>
      <c r="L10" s="403"/>
      <c r="M10" s="769"/>
      <c r="N10" s="464"/>
      <c r="O10" s="464"/>
      <c r="P10" s="404"/>
      <c r="Q10" s="769"/>
      <c r="R10" s="769"/>
      <c r="S10" s="405"/>
      <c r="T10" s="406"/>
      <c r="U10" s="406"/>
      <c r="V10" s="405"/>
      <c r="W10" s="405"/>
      <c r="X10" s="405"/>
      <c r="Y10" s="405"/>
      <c r="Z10" s="405"/>
      <c r="AA10" s="440"/>
      <c r="AB10" s="405"/>
    </row>
    <row r="11" spans="1:28" ht="24.75" customHeight="1">
      <c r="A11" s="773" t="s">
        <v>458</v>
      </c>
      <c r="B11" s="374" t="s">
        <v>463</v>
      </c>
      <c r="C11" s="757">
        <v>3000</v>
      </c>
      <c r="D11" s="390">
        <v>2689</v>
      </c>
      <c r="E11" s="397">
        <v>1311</v>
      </c>
      <c r="F11" s="779" t="s">
        <v>495</v>
      </c>
      <c r="G11" s="390">
        <v>1378</v>
      </c>
      <c r="H11" s="760" t="s">
        <v>22</v>
      </c>
      <c r="I11" s="763" t="s">
        <v>27</v>
      </c>
      <c r="J11" s="408"/>
      <c r="K11" s="408"/>
      <c r="L11" s="408"/>
      <c r="M11" s="763" t="s">
        <v>482</v>
      </c>
      <c r="N11" s="408"/>
      <c r="O11" s="408"/>
      <c r="P11" s="408"/>
      <c r="Q11" s="763" t="s">
        <v>483</v>
      </c>
      <c r="R11" s="763" t="s">
        <v>484</v>
      </c>
      <c r="S11" s="138"/>
      <c r="T11" s="317"/>
      <c r="U11" s="317"/>
      <c r="V11" s="138"/>
      <c r="W11" s="138"/>
      <c r="X11" s="138"/>
      <c r="Y11" s="138"/>
      <c r="Z11" s="138"/>
      <c r="AA11" s="439"/>
    </row>
    <row r="12" spans="1:28" ht="24" customHeight="1">
      <c r="A12" s="774"/>
      <c r="B12" s="373" t="s">
        <v>464</v>
      </c>
      <c r="C12" s="758"/>
      <c r="D12" s="379" t="s">
        <v>518</v>
      </c>
      <c r="E12" s="395">
        <v>724</v>
      </c>
      <c r="F12" s="780"/>
      <c r="G12" s="376">
        <v>861</v>
      </c>
      <c r="H12" s="761"/>
      <c r="I12" s="758"/>
      <c r="J12" s="388"/>
      <c r="K12" s="388"/>
      <c r="L12" s="388"/>
      <c r="M12" s="758"/>
      <c r="N12" s="458"/>
      <c r="O12" s="458"/>
      <c r="P12" s="458"/>
      <c r="Q12" s="758"/>
      <c r="R12" s="758"/>
      <c r="S12" s="138"/>
      <c r="T12" s="138"/>
      <c r="U12" s="138"/>
      <c r="V12" s="138"/>
      <c r="W12" s="138"/>
      <c r="X12" s="138"/>
      <c r="Y12" s="138"/>
      <c r="Z12" s="138"/>
      <c r="AA12" s="439"/>
    </row>
    <row r="13" spans="1:28" ht="24.75" customHeight="1" thickBot="1">
      <c r="A13" s="775"/>
      <c r="B13" s="377" t="s">
        <v>465</v>
      </c>
      <c r="C13" s="759"/>
      <c r="D13" s="380" t="s">
        <v>519</v>
      </c>
      <c r="E13" s="396">
        <v>587</v>
      </c>
      <c r="F13" s="781"/>
      <c r="G13" s="409">
        <v>517</v>
      </c>
      <c r="H13" s="762"/>
      <c r="I13" s="759"/>
      <c r="J13" s="409"/>
      <c r="K13" s="409"/>
      <c r="L13" s="409"/>
      <c r="M13" s="759"/>
      <c r="N13" s="409"/>
      <c r="O13" s="409"/>
      <c r="P13" s="409"/>
      <c r="Q13" s="759"/>
      <c r="R13" s="759"/>
      <c r="S13" s="138"/>
      <c r="T13" s="138"/>
      <c r="U13" s="138"/>
      <c r="V13" s="138"/>
      <c r="W13" s="138"/>
      <c r="X13" s="138"/>
      <c r="Y13" s="138"/>
      <c r="Z13" s="138"/>
      <c r="AA13" s="439"/>
    </row>
    <row r="14" spans="1:28" ht="24" customHeight="1">
      <c r="A14" s="776" t="s">
        <v>459</v>
      </c>
      <c r="B14" s="417" t="s">
        <v>467</v>
      </c>
      <c r="C14" s="778">
        <v>2500</v>
      </c>
      <c r="D14" s="407">
        <v>2434</v>
      </c>
      <c r="E14" s="450">
        <v>1022</v>
      </c>
      <c r="F14" s="779" t="s">
        <v>495</v>
      </c>
      <c r="G14" s="407">
        <v>1412</v>
      </c>
      <c r="H14" s="764" t="s">
        <v>22</v>
      </c>
      <c r="I14" s="758" t="s">
        <v>27</v>
      </c>
      <c r="J14" s="388"/>
      <c r="K14" s="388"/>
      <c r="L14" s="388"/>
      <c r="M14" s="758" t="s">
        <v>485</v>
      </c>
      <c r="N14" s="388"/>
      <c r="O14" s="388"/>
      <c r="P14" s="388"/>
      <c r="Q14" s="758" t="s">
        <v>455</v>
      </c>
      <c r="R14" s="758" t="s">
        <v>520</v>
      </c>
      <c r="S14" s="138"/>
      <c r="T14" s="138"/>
      <c r="U14" s="138"/>
      <c r="V14" s="138"/>
      <c r="W14" s="138"/>
      <c r="X14" s="138"/>
      <c r="Y14" s="138"/>
      <c r="Z14" s="138"/>
      <c r="AA14" s="439"/>
      <c r="AB14" s="138"/>
    </row>
    <row r="15" spans="1:28" ht="23.25" customHeight="1">
      <c r="A15" s="774"/>
      <c r="B15" s="373" t="s">
        <v>468</v>
      </c>
      <c r="C15" s="758"/>
      <c r="D15" s="378">
        <v>1003</v>
      </c>
      <c r="E15" s="395">
        <v>297</v>
      </c>
      <c r="F15" s="782"/>
      <c r="G15" s="394">
        <v>706</v>
      </c>
      <c r="H15" s="765"/>
      <c r="I15" s="737"/>
      <c r="J15" s="382"/>
      <c r="K15" s="382"/>
      <c r="L15" s="382"/>
      <c r="M15" s="737"/>
      <c r="N15" s="459"/>
      <c r="O15" s="459"/>
      <c r="P15" s="459"/>
      <c r="Q15" s="737"/>
      <c r="R15" s="737"/>
      <c r="S15" s="138"/>
      <c r="T15" s="138"/>
      <c r="U15" s="138"/>
      <c r="V15" s="138"/>
      <c r="W15" s="138"/>
      <c r="X15" s="138"/>
      <c r="Y15" s="138"/>
      <c r="Z15" s="138"/>
      <c r="AA15" s="439"/>
      <c r="AB15" s="138"/>
    </row>
    <row r="16" spans="1:28" ht="24.75" customHeight="1">
      <c r="A16" s="777"/>
      <c r="B16" s="373" t="s">
        <v>469</v>
      </c>
      <c r="C16" s="758"/>
      <c r="D16" s="378">
        <v>900</v>
      </c>
      <c r="E16" s="399">
        <v>194</v>
      </c>
      <c r="F16" s="782"/>
      <c r="G16" s="394">
        <v>706</v>
      </c>
      <c r="H16" s="765"/>
      <c r="I16" s="737"/>
      <c r="J16" s="382"/>
      <c r="K16" s="382"/>
      <c r="L16" s="382"/>
      <c r="M16" s="737"/>
      <c r="N16" s="459"/>
      <c r="O16" s="459"/>
      <c r="P16" s="459"/>
      <c r="Q16" s="737"/>
      <c r="R16" s="737"/>
      <c r="S16" s="138"/>
      <c r="T16" s="138"/>
      <c r="U16" s="138"/>
      <c r="V16" s="138"/>
      <c r="W16" s="138"/>
      <c r="X16" s="138"/>
      <c r="Y16" s="138"/>
      <c r="Z16" s="138"/>
      <c r="AA16" s="439"/>
      <c r="AB16" s="138"/>
    </row>
    <row r="17" spans="1:28" ht="22.5" customHeight="1" thickBot="1">
      <c r="A17" s="775"/>
      <c r="B17" s="377" t="s">
        <v>470</v>
      </c>
      <c r="C17" s="759"/>
      <c r="D17" s="381">
        <v>531</v>
      </c>
      <c r="E17" s="396">
        <v>531</v>
      </c>
      <c r="F17" s="783"/>
      <c r="G17" s="410"/>
      <c r="H17" s="766"/>
      <c r="I17" s="738"/>
      <c r="J17" s="383"/>
      <c r="K17" s="383"/>
      <c r="L17" s="383"/>
      <c r="M17" s="738"/>
      <c r="N17" s="460"/>
      <c r="O17" s="460"/>
      <c r="P17" s="460"/>
      <c r="Q17" s="738"/>
      <c r="R17" s="738"/>
      <c r="S17" s="405"/>
      <c r="T17" s="405"/>
      <c r="U17" s="405"/>
      <c r="V17" s="405"/>
      <c r="W17" s="405"/>
      <c r="X17" s="405"/>
      <c r="Y17" s="405"/>
      <c r="Z17" s="405"/>
      <c r="AA17" s="440"/>
      <c r="AB17" s="405"/>
    </row>
    <row r="18" spans="1:28" ht="22.5">
      <c r="A18" s="754">
        <v>4</v>
      </c>
      <c r="B18" s="374" t="s">
        <v>471</v>
      </c>
      <c r="C18" s="757">
        <v>400</v>
      </c>
      <c r="D18" s="393">
        <v>270</v>
      </c>
      <c r="E18" s="398">
        <v>270</v>
      </c>
      <c r="F18" s="751"/>
      <c r="G18" s="411"/>
      <c r="H18" s="736" t="s">
        <v>28</v>
      </c>
      <c r="I18" s="736" t="s">
        <v>27</v>
      </c>
      <c r="J18" s="411"/>
      <c r="K18" s="411"/>
      <c r="L18" s="411"/>
      <c r="M18" s="736" t="s">
        <v>486</v>
      </c>
      <c r="N18" s="461"/>
      <c r="O18" s="461"/>
      <c r="P18" s="461"/>
      <c r="Q18" s="736" t="s">
        <v>487</v>
      </c>
      <c r="R18" s="736" t="s">
        <v>455</v>
      </c>
      <c r="S18" s="138"/>
      <c r="T18" s="138"/>
      <c r="U18" s="138"/>
      <c r="V18" s="138"/>
      <c r="W18" s="138"/>
      <c r="X18" s="138"/>
      <c r="Y18" s="138"/>
      <c r="Z18" s="138"/>
      <c r="AA18" s="439"/>
    </row>
    <row r="19" spans="1:28" ht="20.25" customHeight="1">
      <c r="A19" s="755"/>
      <c r="B19" s="373" t="s">
        <v>472</v>
      </c>
      <c r="C19" s="758"/>
      <c r="D19" s="378">
        <v>183</v>
      </c>
      <c r="E19" s="395">
        <v>183</v>
      </c>
      <c r="F19" s="752"/>
      <c r="G19" s="382"/>
      <c r="H19" s="737"/>
      <c r="I19" s="737"/>
      <c r="J19" s="382"/>
      <c r="K19" s="382"/>
      <c r="L19" s="382"/>
      <c r="M19" s="737"/>
      <c r="N19" s="459"/>
      <c r="O19" s="459"/>
      <c r="P19" s="459"/>
      <c r="Q19" s="737"/>
      <c r="R19" s="737"/>
      <c r="S19" s="138"/>
      <c r="T19" s="138"/>
      <c r="U19" s="138"/>
      <c r="V19" s="138"/>
      <c r="W19" s="138"/>
      <c r="X19" s="138"/>
      <c r="Y19" s="138"/>
      <c r="Z19" s="138"/>
      <c r="AA19" s="439"/>
    </row>
    <row r="20" spans="1:28" ht="24.75" customHeight="1" thickBot="1">
      <c r="A20" s="756"/>
      <c r="B20" s="377" t="s">
        <v>473</v>
      </c>
      <c r="C20" s="759"/>
      <c r="D20" s="381">
        <v>87</v>
      </c>
      <c r="E20" s="400">
        <v>87</v>
      </c>
      <c r="F20" s="753"/>
      <c r="G20" s="383"/>
      <c r="H20" s="738"/>
      <c r="I20" s="738"/>
      <c r="J20" s="383"/>
      <c r="K20" s="383"/>
      <c r="L20" s="383"/>
      <c r="M20" s="738"/>
      <c r="N20" s="460"/>
      <c r="O20" s="460"/>
      <c r="P20" s="460"/>
      <c r="Q20" s="738"/>
      <c r="R20" s="738"/>
      <c r="S20" s="138"/>
      <c r="T20" s="138"/>
      <c r="U20" s="138"/>
      <c r="V20" s="138"/>
      <c r="W20" s="138"/>
      <c r="X20" s="138"/>
      <c r="Y20" s="138"/>
      <c r="Z20" s="138"/>
      <c r="AA20" s="439"/>
    </row>
    <row r="21" spans="1:28" ht="26.25" customHeight="1" thickBot="1">
      <c r="A21" s="416">
        <v>5</v>
      </c>
      <c r="B21" s="420" t="s">
        <v>474</v>
      </c>
      <c r="C21" s="427">
        <v>200</v>
      </c>
      <c r="D21" s="427">
        <v>594</v>
      </c>
      <c r="E21" s="444">
        <v>594</v>
      </c>
      <c r="F21" s="412"/>
      <c r="G21" s="425"/>
      <c r="H21" s="425" t="s">
        <v>22</v>
      </c>
      <c r="I21" s="425" t="s">
        <v>27</v>
      </c>
      <c r="J21" s="425"/>
      <c r="K21" s="426"/>
      <c r="L21" s="425"/>
      <c r="M21" s="425" t="s">
        <v>507</v>
      </c>
      <c r="N21" s="462"/>
      <c r="O21" s="462"/>
      <c r="P21" s="462"/>
      <c r="Q21" s="425" t="s">
        <v>516</v>
      </c>
      <c r="R21" s="425" t="s">
        <v>515</v>
      </c>
      <c r="S21" s="129"/>
      <c r="T21" s="129"/>
      <c r="U21" s="129"/>
      <c r="V21" s="129"/>
      <c r="W21" s="129"/>
      <c r="X21" s="129"/>
      <c r="Y21" s="129"/>
      <c r="Z21" s="129"/>
      <c r="AA21" s="441"/>
      <c r="AB21" s="106"/>
    </row>
    <row r="22" spans="1:28" ht="15.75" thickBot="1">
      <c r="A22" s="416"/>
      <c r="B22" s="421" t="s">
        <v>475</v>
      </c>
      <c r="C22" s="384"/>
      <c r="D22" s="452"/>
      <c r="E22" s="425"/>
      <c r="F22" s="412"/>
      <c r="G22" s="425"/>
      <c r="H22" s="425"/>
      <c r="I22" s="425"/>
      <c r="J22" s="425"/>
      <c r="K22" s="425"/>
      <c r="L22" s="425"/>
      <c r="M22" s="425"/>
      <c r="N22" s="462"/>
      <c r="O22" s="462"/>
      <c r="P22" s="462"/>
      <c r="Q22" s="425"/>
      <c r="R22" s="451"/>
      <c r="S22" s="129"/>
      <c r="T22" s="129"/>
      <c r="U22" s="129"/>
      <c r="V22" s="129"/>
      <c r="W22" s="129"/>
      <c r="X22" s="129"/>
      <c r="Y22" s="129"/>
      <c r="Z22" s="129"/>
      <c r="AA22" s="441"/>
      <c r="AB22" s="106"/>
    </row>
    <row r="23" spans="1:28" ht="31.5" customHeight="1" thickBot="1">
      <c r="A23" s="418">
        <v>6</v>
      </c>
      <c r="B23" s="413" t="s">
        <v>476</v>
      </c>
      <c r="C23" s="424"/>
      <c r="D23" s="428">
        <v>402</v>
      </c>
      <c r="E23" s="445">
        <v>402</v>
      </c>
      <c r="F23" s="449" t="s">
        <v>6</v>
      </c>
      <c r="G23" s="449" t="s">
        <v>6</v>
      </c>
      <c r="H23" s="425" t="s">
        <v>489</v>
      </c>
      <c r="I23" s="425" t="s">
        <v>379</v>
      </c>
      <c r="J23" s="425"/>
      <c r="K23" s="425"/>
      <c r="L23" s="425"/>
      <c r="M23" s="425" t="s">
        <v>490</v>
      </c>
      <c r="N23" s="462"/>
      <c r="O23" s="462"/>
      <c r="P23" s="462"/>
      <c r="Q23" s="425" t="s">
        <v>480</v>
      </c>
      <c r="R23" s="425" t="s">
        <v>521</v>
      </c>
      <c r="S23" s="138"/>
      <c r="T23" s="138"/>
      <c r="U23" s="138"/>
      <c r="V23" s="138"/>
      <c r="W23" s="138"/>
      <c r="X23" s="138"/>
      <c r="Y23" s="138"/>
      <c r="Z23" s="138"/>
      <c r="AA23" s="439"/>
    </row>
    <row r="24" spans="1:28" ht="52.5" customHeight="1" thickBot="1">
      <c r="A24" s="418">
        <v>7</v>
      </c>
      <c r="B24" s="413" t="s">
        <v>477</v>
      </c>
      <c r="C24" s="413"/>
      <c r="D24" s="429">
        <v>231</v>
      </c>
      <c r="E24" s="446">
        <v>231</v>
      </c>
      <c r="F24" s="412"/>
      <c r="G24" s="425"/>
      <c r="H24" s="425" t="s">
        <v>22</v>
      </c>
      <c r="I24" s="425" t="s">
        <v>27</v>
      </c>
      <c r="J24" s="425"/>
      <c r="K24" s="425"/>
      <c r="L24" s="425"/>
      <c r="M24" s="425" t="s">
        <v>517</v>
      </c>
      <c r="N24" s="462"/>
      <c r="O24" s="462"/>
      <c r="P24" s="462"/>
      <c r="Q24" s="425" t="s">
        <v>515</v>
      </c>
      <c r="R24" s="425" t="s">
        <v>522</v>
      </c>
      <c r="S24" s="138"/>
      <c r="T24" s="138"/>
      <c r="U24" s="138"/>
      <c r="V24" s="138"/>
      <c r="W24" s="138"/>
      <c r="X24" s="138"/>
      <c r="Y24" s="138"/>
      <c r="Z24" s="138"/>
      <c r="AA24" s="439"/>
    </row>
    <row r="25" spans="1:28">
      <c r="A25" s="419">
        <v>8</v>
      </c>
      <c r="B25" s="422" t="s">
        <v>478</v>
      </c>
      <c r="C25" s="422"/>
      <c r="D25" s="430">
        <v>50</v>
      </c>
      <c r="E25" s="447">
        <v>50</v>
      </c>
      <c r="F25" s="432"/>
      <c r="G25" s="433"/>
      <c r="H25" s="392"/>
      <c r="I25" s="392"/>
      <c r="J25" s="392"/>
      <c r="K25" s="392"/>
      <c r="L25" s="392"/>
      <c r="M25" s="392"/>
      <c r="N25" s="392"/>
      <c r="O25" s="392"/>
      <c r="P25" s="392"/>
      <c r="Q25" s="392"/>
      <c r="R25" s="385"/>
      <c r="S25" s="138"/>
      <c r="T25" s="138"/>
      <c r="U25" s="138"/>
      <c r="V25" s="138"/>
      <c r="W25" s="138"/>
      <c r="X25" s="138"/>
      <c r="Y25" s="138"/>
      <c r="Z25" s="138"/>
      <c r="AA25" s="439"/>
    </row>
    <row r="26" spans="1:28">
      <c r="A26" s="419">
        <v>9</v>
      </c>
      <c r="B26" s="423" t="s">
        <v>415</v>
      </c>
      <c r="C26" s="423"/>
      <c r="D26" s="431">
        <v>90</v>
      </c>
      <c r="E26" s="431"/>
      <c r="F26" s="4"/>
      <c r="G26" s="394">
        <v>90</v>
      </c>
      <c r="H26" s="375"/>
      <c r="I26" s="375"/>
      <c r="J26" s="375"/>
      <c r="K26" s="375"/>
      <c r="L26" s="375"/>
      <c r="M26" s="375"/>
      <c r="N26" s="375"/>
      <c r="O26" s="375"/>
      <c r="P26" s="375"/>
      <c r="Q26" s="375"/>
      <c r="R26" s="4"/>
      <c r="S26" s="138"/>
      <c r="T26" s="138"/>
      <c r="U26" s="138"/>
      <c r="V26" s="138"/>
      <c r="W26" s="138"/>
      <c r="X26" s="138"/>
      <c r="Y26" s="138"/>
      <c r="Z26" s="138"/>
      <c r="AA26" s="439"/>
    </row>
    <row r="27" spans="1:28">
      <c r="A27" s="344"/>
      <c r="B27" s="434" t="s">
        <v>32</v>
      </c>
      <c r="C27" s="4"/>
      <c r="D27" s="435">
        <v>9500</v>
      </c>
      <c r="E27" s="448">
        <v>5000</v>
      </c>
      <c r="F27" s="375"/>
      <c r="G27" s="394">
        <v>4500</v>
      </c>
      <c r="H27" s="4"/>
      <c r="I27" s="4"/>
      <c r="J27" s="4"/>
      <c r="K27" s="4"/>
      <c r="L27" s="4"/>
      <c r="M27" s="4"/>
      <c r="N27" s="4"/>
      <c r="O27" s="4"/>
      <c r="P27" s="4"/>
      <c r="Q27" s="4"/>
      <c r="R27" s="4"/>
      <c r="S27" s="138"/>
      <c r="T27" s="138"/>
      <c r="U27" s="138"/>
      <c r="V27" s="138"/>
      <c r="W27" s="138"/>
      <c r="X27" s="138"/>
      <c r="Y27" s="138"/>
      <c r="Z27" s="138"/>
      <c r="AA27" s="439"/>
      <c r="AB27" s="138"/>
    </row>
    <row r="28" spans="1:28">
      <c r="A28" s="272"/>
      <c r="B28" s="442"/>
      <c r="C28" s="275"/>
      <c r="D28" s="281"/>
      <c r="E28" s="375">
        <v>5000</v>
      </c>
      <c r="F28" s="375"/>
      <c r="G28" s="375">
        <v>4500</v>
      </c>
      <c r="H28" s="4"/>
      <c r="I28" s="4"/>
      <c r="J28" s="4"/>
      <c r="K28" s="4"/>
      <c r="L28" s="4"/>
      <c r="M28" s="4"/>
      <c r="N28" s="4"/>
      <c r="O28" s="4"/>
      <c r="P28" s="4"/>
      <c r="Q28" s="4"/>
      <c r="R28" s="4"/>
      <c r="S28" s="138"/>
      <c r="T28" s="138"/>
      <c r="U28" s="138"/>
      <c r="V28" s="138"/>
      <c r="W28" s="138"/>
      <c r="X28" s="138"/>
      <c r="Y28" s="138"/>
      <c r="Z28" s="138"/>
      <c r="AA28" s="439"/>
      <c r="AB28" s="138"/>
    </row>
    <row r="29" spans="1:28">
      <c r="A29" s="745" t="s">
        <v>502</v>
      </c>
      <c r="B29" s="746"/>
      <c r="C29" s="746"/>
      <c r="D29" s="746"/>
      <c r="E29" s="746"/>
      <c r="F29" s="746"/>
      <c r="G29" s="746"/>
      <c r="H29" s="746"/>
      <c r="I29" s="746"/>
      <c r="J29" s="746"/>
      <c r="K29" s="746"/>
      <c r="L29" s="746"/>
      <c r="M29" s="746"/>
      <c r="N29" s="746"/>
      <c r="O29" s="746"/>
      <c r="P29" s="746"/>
      <c r="Q29" s="746"/>
      <c r="R29" s="746"/>
      <c r="S29" s="746"/>
      <c r="T29" s="746"/>
      <c r="U29" s="746"/>
      <c r="V29" s="746"/>
      <c r="W29" s="746"/>
      <c r="X29" s="746"/>
      <c r="Y29" s="746"/>
      <c r="Z29" s="746"/>
      <c r="AA29" s="747"/>
    </row>
    <row r="30" spans="1:28">
      <c r="A30" s="745" t="s">
        <v>503</v>
      </c>
      <c r="B30" s="746"/>
      <c r="C30" s="746"/>
      <c r="D30" s="746"/>
      <c r="E30" s="746"/>
      <c r="F30" s="746"/>
      <c r="G30" s="746"/>
      <c r="H30" s="746"/>
      <c r="I30" s="746"/>
      <c r="J30" s="746"/>
      <c r="K30" s="746"/>
      <c r="L30" s="746"/>
      <c r="M30" s="746"/>
      <c r="N30" s="746"/>
      <c r="O30" s="746"/>
      <c r="P30" s="746"/>
      <c r="Q30" s="746"/>
      <c r="R30" s="746"/>
      <c r="S30" s="746"/>
      <c r="T30" s="746"/>
      <c r="U30" s="746"/>
      <c r="V30" s="746"/>
      <c r="W30" s="746"/>
      <c r="X30" s="746"/>
      <c r="Y30" s="746"/>
      <c r="Z30" s="746"/>
      <c r="AA30" s="747"/>
    </row>
    <row r="31" spans="1:28">
      <c r="A31" s="748" t="s">
        <v>504</v>
      </c>
      <c r="B31" s="749"/>
      <c r="C31" s="749"/>
      <c r="D31" s="749"/>
      <c r="E31" s="749"/>
      <c r="F31" s="749"/>
      <c r="G31" s="749"/>
      <c r="H31" s="749"/>
      <c r="I31" s="749"/>
      <c r="J31" s="749"/>
      <c r="K31" s="749"/>
      <c r="L31" s="749"/>
      <c r="M31" s="749"/>
      <c r="N31" s="749"/>
      <c r="O31" s="749"/>
      <c r="P31" s="749"/>
      <c r="Q31" s="749"/>
      <c r="R31" s="749"/>
      <c r="S31" s="749"/>
      <c r="T31" s="749"/>
      <c r="U31" s="749"/>
      <c r="V31" s="749"/>
      <c r="W31" s="749"/>
      <c r="X31" s="749"/>
      <c r="Y31" s="749"/>
      <c r="Z31" s="749"/>
      <c r="AA31" s="750"/>
    </row>
    <row r="32" spans="1:28">
      <c r="A32" s="436" t="s">
        <v>491</v>
      </c>
      <c r="B32" s="437"/>
      <c r="C32" s="437"/>
      <c r="D32" s="437"/>
      <c r="E32" s="437"/>
      <c r="F32" s="437"/>
      <c r="G32" s="437"/>
      <c r="H32" s="437"/>
      <c r="I32" s="437"/>
      <c r="J32" s="437"/>
      <c r="K32" s="437"/>
      <c r="L32" s="437"/>
      <c r="M32" s="437"/>
      <c r="N32" s="437"/>
      <c r="O32" s="437"/>
      <c r="P32" s="437"/>
      <c r="Q32" s="437"/>
      <c r="R32" s="437"/>
      <c r="S32" s="437"/>
      <c r="T32" s="437"/>
      <c r="U32" s="437"/>
      <c r="V32" s="437"/>
      <c r="W32" s="437"/>
      <c r="X32" s="437"/>
      <c r="Y32" s="437"/>
      <c r="Z32" s="437"/>
      <c r="AA32" s="443"/>
    </row>
    <row r="33" spans="1:27">
      <c r="A33" s="739" t="s">
        <v>492</v>
      </c>
      <c r="B33" s="740"/>
      <c r="C33" s="740"/>
      <c r="D33" s="740"/>
      <c r="E33" s="740"/>
      <c r="F33" s="740"/>
      <c r="G33" s="740"/>
      <c r="H33" s="740"/>
      <c r="I33" s="740"/>
      <c r="J33" s="740"/>
      <c r="K33" s="740"/>
      <c r="L33" s="740"/>
      <c r="M33" s="740"/>
      <c r="N33" s="740"/>
      <c r="O33" s="740"/>
      <c r="P33" s="740"/>
      <c r="Q33" s="740"/>
      <c r="R33" s="740"/>
      <c r="S33" s="740"/>
      <c r="T33" s="740"/>
      <c r="U33" s="740"/>
      <c r="V33" s="740"/>
      <c r="W33" s="740"/>
      <c r="X33" s="740"/>
      <c r="Y33" s="740"/>
      <c r="Z33" s="740"/>
      <c r="AA33" s="741"/>
    </row>
    <row r="34" spans="1:27">
      <c r="A34" s="742" t="s">
        <v>493</v>
      </c>
      <c r="B34" s="743"/>
      <c r="C34" s="743"/>
      <c r="D34" s="743"/>
      <c r="E34" s="743"/>
      <c r="F34" s="743"/>
      <c r="G34" s="743"/>
      <c r="H34" s="743"/>
      <c r="I34" s="743"/>
      <c r="J34" s="743"/>
      <c r="K34" s="743"/>
      <c r="L34" s="743"/>
      <c r="M34" s="743"/>
      <c r="N34" s="743"/>
      <c r="O34" s="743"/>
      <c r="P34" s="743"/>
      <c r="Q34" s="743"/>
      <c r="R34" s="743"/>
      <c r="S34" s="743"/>
      <c r="T34" s="743"/>
      <c r="U34" s="743"/>
      <c r="V34" s="743"/>
      <c r="W34" s="743"/>
      <c r="X34" s="743"/>
      <c r="Y34" s="743"/>
      <c r="Z34" s="743"/>
      <c r="AA34" s="744"/>
    </row>
  </sheetData>
  <mergeCells count="61">
    <mergeCell ref="R11:R13"/>
    <mergeCell ref="R14:R17"/>
    <mergeCell ref="D1:L4"/>
    <mergeCell ref="F8:F10"/>
    <mergeCell ref="I8:I10"/>
    <mergeCell ref="M8:M10"/>
    <mergeCell ref="Q8:Q10"/>
    <mergeCell ref="J6:J7"/>
    <mergeCell ref="F11:F13"/>
    <mergeCell ref="F14:F17"/>
    <mergeCell ref="M11:M13"/>
    <mergeCell ref="M14:M17"/>
    <mergeCell ref="Q11:Q13"/>
    <mergeCell ref="Q14:Q17"/>
    <mergeCell ref="L6:L7"/>
    <mergeCell ref="M6:M7"/>
    <mergeCell ref="A11:A13"/>
    <mergeCell ref="A14:A17"/>
    <mergeCell ref="C8:C10"/>
    <mergeCell ref="C11:C13"/>
    <mergeCell ref="C14:C17"/>
    <mergeCell ref="H6:H7"/>
    <mergeCell ref="I6:I7"/>
    <mergeCell ref="R8:R10"/>
    <mergeCell ref="H8:H10"/>
    <mergeCell ref="A6:A7"/>
    <mergeCell ref="B6:B7"/>
    <mergeCell ref="C6:C7"/>
    <mergeCell ref="E6:E7"/>
    <mergeCell ref="F6:G6"/>
    <mergeCell ref="D6:D7"/>
    <mergeCell ref="A8:A10"/>
    <mergeCell ref="H11:H13"/>
    <mergeCell ref="I11:I13"/>
    <mergeCell ref="H14:H17"/>
    <mergeCell ref="I14:I17"/>
    <mergeCell ref="AB5:AB7"/>
    <mergeCell ref="Y6:Y7"/>
    <mergeCell ref="Z6:Z7"/>
    <mergeCell ref="AA6:AA7"/>
    <mergeCell ref="Q6:Q7"/>
    <mergeCell ref="R6:R7"/>
    <mergeCell ref="T6:T7"/>
    <mergeCell ref="X6:X7"/>
    <mergeCell ref="U6:U7"/>
    <mergeCell ref="V6:V7"/>
    <mergeCell ref="W6:W7"/>
    <mergeCell ref="K6:K7"/>
    <mergeCell ref="M18:M20"/>
    <mergeCell ref="Q18:Q20"/>
    <mergeCell ref="R18:R20"/>
    <mergeCell ref="A33:AA33"/>
    <mergeCell ref="A34:AA34"/>
    <mergeCell ref="H18:H20"/>
    <mergeCell ref="I18:I20"/>
    <mergeCell ref="A29:AA29"/>
    <mergeCell ref="A30:AA30"/>
    <mergeCell ref="A31:AA31"/>
    <mergeCell ref="F18:F20"/>
    <mergeCell ref="A18:A20"/>
    <mergeCell ref="C18:C20"/>
  </mergeCells>
  <conditionalFormatting sqref="C3">
    <cfRule type="cellIs" dxfId="336" priority="26" operator="greaterThan">
      <formula>#REF!</formula>
    </cfRule>
  </conditionalFormatting>
  <pageMargins left="0.23622047244094491" right="0.23622047244094491" top="0.74803149606299213" bottom="0.74803149606299213" header="0.31496062992125984" footer="0.31496062992125984"/>
  <pageSetup paperSize="9" scale="71" orientation="landscape" r:id="rId1"/>
  <headerFooter>
    <oddHeader>&amp;CCapljina Water Supply System</oddHeader>
    <oddFooter>&amp;LDate printed: &amp;D&amp;RFile: &amp;FPage: &amp;P of &amp;N</oddFoot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A1:AA32"/>
  <sheetViews>
    <sheetView showGridLines="0" view="pageLayout" topLeftCell="I4" zoomScale="160" zoomScaleNormal="85" zoomScalePageLayoutView="160" workbookViewId="0">
      <selection activeCell="AA30" sqref="AA30"/>
    </sheetView>
  </sheetViews>
  <sheetFormatPr defaultColWidth="9.140625" defaultRowHeight="15" outlineLevelCol="1"/>
  <cols>
    <col min="1" max="1" width="38" style="114" bestFit="1" customWidth="1"/>
    <col min="2" max="2" width="10.5703125" style="106" hidden="1" customWidth="1" outlineLevel="1"/>
    <col min="3" max="3" width="8.7109375" style="114" bestFit="1" customWidth="1" collapsed="1"/>
    <col min="4" max="4" width="64.28515625" style="114" hidden="1" customWidth="1" outlineLevel="1"/>
    <col min="5" max="5" width="7.7109375" style="106" customWidth="1" collapsed="1"/>
    <col min="6" max="6" width="10.28515625" style="106" hidden="1" customWidth="1" outlineLevel="1"/>
    <col min="7" max="7" width="8.7109375" style="106" customWidth="1" collapsed="1"/>
    <col min="8" max="8" width="63" style="114" hidden="1" customWidth="1" outlineLevel="1"/>
    <col min="9" max="9" width="7.85546875" style="106" customWidth="1" collapsed="1"/>
    <col min="10" max="10" width="10.28515625" style="106" hidden="1" customWidth="1" outlineLevel="1"/>
    <col min="11" max="11" width="8.7109375" style="106" bestFit="1" customWidth="1" collapsed="1"/>
    <col min="12" max="12" width="9.140625" style="106" hidden="1" customWidth="1" outlineLevel="1"/>
    <col min="13" max="13" width="6.42578125" style="106" bestFit="1" customWidth="1" collapsed="1"/>
    <col min="14" max="14" width="10.28515625" style="106" hidden="1" customWidth="1" outlineLevel="1"/>
    <col min="15" max="15" width="8.7109375" style="106" bestFit="1" customWidth="1" collapsed="1"/>
    <col min="16" max="16" width="9.140625" style="106" hidden="1" customWidth="1" outlineLevel="1"/>
    <col min="17" max="17" width="6.42578125" style="106" bestFit="1" customWidth="1" collapsed="1"/>
    <col min="18" max="18" width="10.28515625" style="106" hidden="1" customWidth="1" outlineLevel="1"/>
    <col min="19" max="19" width="8.7109375" style="106" bestFit="1" customWidth="1" collapsed="1"/>
    <col min="20" max="20" width="1.5703125" style="106" hidden="1" customWidth="1" outlineLevel="1"/>
    <col min="21" max="21" width="7.28515625" style="106" customWidth="1" collapsed="1"/>
    <col min="22" max="22" width="10.28515625" style="106" hidden="1" customWidth="1" outlineLevel="1"/>
    <col min="23" max="24" width="10.28515625" style="106" customWidth="1" outlineLevel="1"/>
    <col min="25" max="25" width="8.85546875" style="106" customWidth="1"/>
    <col min="26" max="26" width="51.5703125" style="106" hidden="1" customWidth="1" outlineLevel="1"/>
    <col min="27" max="27" width="8.7109375" style="106" customWidth="1" collapsed="1"/>
    <col min="28" max="16384" width="9.140625" style="106"/>
  </cols>
  <sheetData>
    <row r="1" spans="1:27" ht="16.5" customHeight="1">
      <c r="A1" s="116">
        <f ca="1">TODAY()</f>
        <v>42909</v>
      </c>
      <c r="B1" s="128"/>
      <c r="C1" s="784" t="s">
        <v>333</v>
      </c>
      <c r="D1" s="708"/>
      <c r="E1" s="708"/>
      <c r="F1" s="708"/>
      <c r="G1" s="708"/>
      <c r="H1" s="708"/>
      <c r="I1" s="708"/>
      <c r="J1" s="708"/>
      <c r="K1" s="708"/>
      <c r="L1" s="708"/>
      <c r="M1" s="708"/>
      <c r="N1" s="708"/>
      <c r="O1" s="709"/>
      <c r="P1" s="117"/>
      <c r="Q1" s="784"/>
      <c r="R1" s="708"/>
      <c r="S1" s="708"/>
      <c r="T1" s="708"/>
      <c r="U1" s="708"/>
      <c r="V1" s="708"/>
      <c r="W1" s="708"/>
      <c r="X1" s="708"/>
      <c r="Y1" s="708"/>
      <c r="Z1" s="708"/>
      <c r="AA1" s="709"/>
    </row>
    <row r="2" spans="1:27" ht="18" customHeight="1">
      <c r="A2" s="115"/>
      <c r="B2" s="129"/>
      <c r="C2" s="785"/>
      <c r="D2" s="710"/>
      <c r="E2" s="710"/>
      <c r="F2" s="710"/>
      <c r="G2" s="710"/>
      <c r="H2" s="710"/>
      <c r="I2" s="710"/>
      <c r="J2" s="710"/>
      <c r="K2" s="710"/>
      <c r="L2" s="710"/>
      <c r="M2" s="710"/>
      <c r="N2" s="710"/>
      <c r="O2" s="711"/>
      <c r="P2" s="118"/>
      <c r="Q2" s="785"/>
      <c r="R2" s="710"/>
      <c r="S2" s="710"/>
      <c r="T2" s="710"/>
      <c r="U2" s="710"/>
      <c r="V2" s="710"/>
      <c r="W2" s="710"/>
      <c r="X2" s="710"/>
      <c r="Y2" s="710"/>
      <c r="Z2" s="710"/>
      <c r="AA2" s="711"/>
    </row>
    <row r="3" spans="1:27" ht="16.5" customHeight="1">
      <c r="A3" s="280">
        <f ca="1">A1+20</f>
        <v>42929</v>
      </c>
      <c r="B3" s="281"/>
      <c r="C3" s="786"/>
      <c r="D3" s="712"/>
      <c r="E3" s="712"/>
      <c r="F3" s="712"/>
      <c r="G3" s="712"/>
      <c r="H3" s="712"/>
      <c r="I3" s="712"/>
      <c r="J3" s="712"/>
      <c r="K3" s="712"/>
      <c r="L3" s="712"/>
      <c r="M3" s="712"/>
      <c r="N3" s="712"/>
      <c r="O3" s="713"/>
      <c r="P3" s="282"/>
      <c r="Q3" s="786"/>
      <c r="R3" s="712"/>
      <c r="S3" s="712"/>
      <c r="T3" s="712"/>
      <c r="U3" s="712"/>
      <c r="V3" s="712"/>
      <c r="W3" s="712"/>
      <c r="X3" s="712"/>
      <c r="Y3" s="712"/>
      <c r="Z3" s="712"/>
      <c r="AA3" s="713"/>
    </row>
    <row r="4" spans="1:27" ht="3.75" customHeight="1">
      <c r="C4" s="283"/>
      <c r="D4" s="282"/>
      <c r="E4" s="282"/>
      <c r="F4" s="282"/>
      <c r="G4" s="282"/>
      <c r="H4" s="282"/>
      <c r="I4" s="282"/>
      <c r="J4" s="282"/>
      <c r="K4" s="282"/>
      <c r="L4" s="282"/>
      <c r="M4" s="282"/>
      <c r="N4" s="282"/>
      <c r="O4" s="284"/>
    </row>
    <row r="5" spans="1:27" ht="15" customHeight="1">
      <c r="A5" s="119" t="s">
        <v>273</v>
      </c>
      <c r="B5" s="353"/>
      <c r="C5" s="788" t="s">
        <v>217</v>
      </c>
      <c r="D5" s="788"/>
      <c r="E5" s="789"/>
      <c r="F5" s="354"/>
      <c r="G5" s="787" t="s">
        <v>216</v>
      </c>
      <c r="H5" s="788"/>
      <c r="I5" s="789"/>
      <c r="J5" s="355"/>
      <c r="K5" s="793" t="s">
        <v>444</v>
      </c>
      <c r="L5" s="794"/>
      <c r="M5" s="795"/>
      <c r="N5" s="354"/>
      <c r="O5" s="787" t="s">
        <v>272</v>
      </c>
      <c r="P5" s="788"/>
      <c r="Q5" s="789"/>
      <c r="R5" s="354"/>
      <c r="S5" s="790" t="s">
        <v>271</v>
      </c>
      <c r="T5" s="791"/>
      <c r="U5" s="792"/>
      <c r="V5" s="354"/>
      <c r="W5" s="787" t="s">
        <v>496</v>
      </c>
      <c r="X5" s="789"/>
      <c r="Y5" s="787" t="s">
        <v>497</v>
      </c>
      <c r="Z5" s="788"/>
      <c r="AA5" s="789"/>
    </row>
    <row r="6" spans="1:27">
      <c r="A6" s="120" t="s">
        <v>270</v>
      </c>
      <c r="B6" s="121" t="s">
        <v>269</v>
      </c>
      <c r="C6" s="121" t="s">
        <v>268</v>
      </c>
      <c r="D6" s="121" t="s">
        <v>267</v>
      </c>
      <c r="E6" s="121" t="s">
        <v>129</v>
      </c>
      <c r="F6" s="121" t="s">
        <v>269</v>
      </c>
      <c r="G6" s="121" t="s">
        <v>268</v>
      </c>
      <c r="H6" s="121" t="s">
        <v>267</v>
      </c>
      <c r="I6" s="121" t="s">
        <v>129</v>
      </c>
      <c r="J6" s="121" t="s">
        <v>269</v>
      </c>
      <c r="K6" s="121" t="s">
        <v>268</v>
      </c>
      <c r="L6" s="121" t="s">
        <v>267</v>
      </c>
      <c r="M6" s="121" t="s">
        <v>129</v>
      </c>
      <c r="N6" s="121" t="s">
        <v>269</v>
      </c>
      <c r="O6" s="121" t="s">
        <v>268</v>
      </c>
      <c r="P6" s="121" t="s">
        <v>267</v>
      </c>
      <c r="Q6" s="121" t="s">
        <v>129</v>
      </c>
      <c r="R6" s="121" t="s">
        <v>269</v>
      </c>
      <c r="S6" s="121" t="s">
        <v>268</v>
      </c>
      <c r="T6" s="121" t="s">
        <v>267</v>
      </c>
      <c r="U6" s="121" t="s">
        <v>129</v>
      </c>
      <c r="V6" s="121" t="s">
        <v>269</v>
      </c>
      <c r="W6" s="121" t="s">
        <v>268</v>
      </c>
      <c r="X6" s="121" t="s">
        <v>129</v>
      </c>
      <c r="Y6" s="121" t="s">
        <v>268</v>
      </c>
      <c r="Z6" s="121" t="s">
        <v>267</v>
      </c>
      <c r="AA6" s="121" t="s">
        <v>129</v>
      </c>
    </row>
    <row r="7" spans="1:27">
      <c r="A7" s="122" t="s">
        <v>278</v>
      </c>
      <c r="B7" s="109"/>
      <c r="C7" s="109"/>
      <c r="D7" s="108"/>
      <c r="E7" s="108" t="s">
        <v>215</v>
      </c>
      <c r="F7" s="108" t="s">
        <v>215</v>
      </c>
      <c r="G7" s="108" t="s">
        <v>215</v>
      </c>
      <c r="H7" s="108" t="s">
        <v>215</v>
      </c>
      <c r="I7" s="108" t="s">
        <v>215</v>
      </c>
      <c r="J7" s="108" t="s">
        <v>215</v>
      </c>
      <c r="K7" s="108" t="s">
        <v>215</v>
      </c>
      <c r="L7" s="108" t="s">
        <v>215</v>
      </c>
      <c r="M7" s="108" t="s">
        <v>215</v>
      </c>
      <c r="N7" s="108" t="s">
        <v>215</v>
      </c>
      <c r="O7" s="108" t="s">
        <v>215</v>
      </c>
      <c r="P7" s="108" t="s">
        <v>215</v>
      </c>
      <c r="Q7" s="108" t="s">
        <v>215</v>
      </c>
      <c r="R7" s="108" t="s">
        <v>215</v>
      </c>
      <c r="S7" s="108" t="s">
        <v>215</v>
      </c>
      <c r="T7" s="108" t="s">
        <v>215</v>
      </c>
      <c r="U7" s="108" t="s">
        <v>215</v>
      </c>
      <c r="V7" s="109">
        <v>41295</v>
      </c>
      <c r="W7" s="109">
        <v>41295</v>
      </c>
      <c r="X7" s="108" t="s">
        <v>214</v>
      </c>
      <c r="Y7" s="108" t="s">
        <v>215</v>
      </c>
      <c r="Z7" s="108"/>
      <c r="AA7" s="108" t="s">
        <v>215</v>
      </c>
    </row>
    <row r="8" spans="1:27">
      <c r="A8" s="122" t="s">
        <v>279</v>
      </c>
      <c r="B8" s="109"/>
      <c r="C8" s="109"/>
      <c r="D8" s="108"/>
      <c r="E8" s="108" t="s">
        <v>215</v>
      </c>
      <c r="F8" s="108" t="s">
        <v>215</v>
      </c>
      <c r="G8" s="108" t="s">
        <v>215</v>
      </c>
      <c r="H8" s="108" t="s">
        <v>215</v>
      </c>
      <c r="I8" s="108" t="s">
        <v>215</v>
      </c>
      <c r="J8" s="108" t="s">
        <v>215</v>
      </c>
      <c r="K8" s="108" t="s">
        <v>215</v>
      </c>
      <c r="L8" s="108" t="s">
        <v>215</v>
      </c>
      <c r="M8" s="108" t="s">
        <v>215</v>
      </c>
      <c r="N8" s="108" t="s">
        <v>215</v>
      </c>
      <c r="O8" s="108" t="s">
        <v>215</v>
      </c>
      <c r="P8" s="108" t="s">
        <v>215</v>
      </c>
      <c r="Q8" s="108" t="s">
        <v>215</v>
      </c>
      <c r="R8" s="108" t="s">
        <v>215</v>
      </c>
      <c r="S8" s="108" t="s">
        <v>215</v>
      </c>
      <c r="T8" s="108" t="s">
        <v>215</v>
      </c>
      <c r="U8" s="108" t="s">
        <v>215</v>
      </c>
      <c r="V8" s="109">
        <v>41309</v>
      </c>
      <c r="W8" s="109">
        <v>41334</v>
      </c>
      <c r="X8" s="108" t="s">
        <v>214</v>
      </c>
      <c r="Y8" s="108" t="s">
        <v>215</v>
      </c>
      <c r="Z8" s="108"/>
      <c r="AA8" s="108" t="s">
        <v>215</v>
      </c>
    </row>
    <row r="9" spans="1:27">
      <c r="A9" s="350" t="s">
        <v>266</v>
      </c>
      <c r="B9" s="109">
        <v>41202</v>
      </c>
      <c r="C9" s="109">
        <v>41250</v>
      </c>
      <c r="D9" s="108" t="s">
        <v>265</v>
      </c>
      <c r="E9" s="108" t="s">
        <v>214</v>
      </c>
      <c r="F9" s="109">
        <v>41304</v>
      </c>
      <c r="G9" s="109">
        <v>41458</v>
      </c>
      <c r="H9" s="108" t="s">
        <v>265</v>
      </c>
      <c r="I9" s="108" t="s">
        <v>214</v>
      </c>
      <c r="J9" s="108"/>
      <c r="K9" s="310">
        <v>41912</v>
      </c>
      <c r="L9" s="108"/>
      <c r="M9" s="108" t="s">
        <v>214</v>
      </c>
      <c r="N9" s="108"/>
      <c r="O9" s="108" t="s">
        <v>450</v>
      </c>
      <c r="P9" s="108"/>
      <c r="Q9" s="108" t="s">
        <v>214</v>
      </c>
      <c r="R9" s="108"/>
      <c r="S9" s="108" t="s">
        <v>453</v>
      </c>
      <c r="T9" s="108"/>
      <c r="U9" s="108" t="s">
        <v>214</v>
      </c>
      <c r="V9" s="108" t="s">
        <v>215</v>
      </c>
      <c r="W9" s="108" t="s">
        <v>215</v>
      </c>
      <c r="X9" s="108" t="s">
        <v>215</v>
      </c>
      <c r="Y9" s="108"/>
      <c r="Z9" s="108"/>
      <c r="AA9" s="108"/>
    </row>
    <row r="10" spans="1:27">
      <c r="A10" s="350" t="s">
        <v>264</v>
      </c>
      <c r="B10" s="109">
        <v>41285</v>
      </c>
      <c r="C10" s="109">
        <v>41285</v>
      </c>
      <c r="D10" s="108" t="s">
        <v>262</v>
      </c>
      <c r="E10" s="108" t="s">
        <v>214</v>
      </c>
      <c r="F10" s="108"/>
      <c r="G10" s="109">
        <v>41460</v>
      </c>
      <c r="H10" s="108"/>
      <c r="I10" s="108" t="s">
        <v>214</v>
      </c>
      <c r="J10" s="108"/>
      <c r="K10" s="109">
        <v>42063</v>
      </c>
      <c r="L10" s="108"/>
      <c r="M10" s="108" t="s">
        <v>214</v>
      </c>
      <c r="N10" s="108"/>
      <c r="O10" s="108" t="s">
        <v>450</v>
      </c>
      <c r="P10" s="108"/>
      <c r="Q10" s="108" t="s">
        <v>214</v>
      </c>
      <c r="R10" s="108"/>
      <c r="S10" s="438" t="s">
        <v>453</v>
      </c>
      <c r="T10" s="349"/>
      <c r="U10" s="108" t="s">
        <v>214</v>
      </c>
      <c r="V10" s="351" t="s">
        <v>215</v>
      </c>
      <c r="W10" s="108" t="s">
        <v>215</v>
      </c>
      <c r="X10" s="108" t="s">
        <v>215</v>
      </c>
      <c r="Y10" s="352"/>
      <c r="Z10" s="108"/>
      <c r="AA10" s="108"/>
    </row>
    <row r="11" spans="1:27">
      <c r="A11" s="350" t="s">
        <v>263</v>
      </c>
      <c r="B11" s="109">
        <v>41285</v>
      </c>
      <c r="C11" s="109">
        <v>41285</v>
      </c>
      <c r="D11" s="108" t="s">
        <v>262</v>
      </c>
      <c r="E11" s="108" t="s">
        <v>214</v>
      </c>
      <c r="F11" s="109">
        <v>41320</v>
      </c>
      <c r="G11" s="109">
        <v>41460</v>
      </c>
      <c r="H11" s="108" t="s">
        <v>274</v>
      </c>
      <c r="I11" s="108" t="s">
        <v>214</v>
      </c>
      <c r="J11" s="108"/>
      <c r="K11" s="109">
        <f>K10+5</f>
        <v>42068</v>
      </c>
      <c r="L11" s="108"/>
      <c r="M11" s="108" t="s">
        <v>214</v>
      </c>
      <c r="N11" s="108"/>
      <c r="O11" s="108" t="s">
        <v>450</v>
      </c>
      <c r="P11" s="108"/>
      <c r="Q11" s="108" t="s">
        <v>214</v>
      </c>
      <c r="R11" s="108"/>
      <c r="S11" s="438" t="s">
        <v>453</v>
      </c>
      <c r="T11" s="349"/>
      <c r="U11" s="108" t="s">
        <v>214</v>
      </c>
      <c r="V11" s="108" t="s">
        <v>215</v>
      </c>
      <c r="W11" s="108" t="s">
        <v>215</v>
      </c>
      <c r="X11" s="108" t="s">
        <v>215</v>
      </c>
      <c r="Y11" s="108"/>
      <c r="Z11" s="108"/>
      <c r="AA11" s="108"/>
    </row>
    <row r="12" spans="1:27">
      <c r="A12" s="123" t="s">
        <v>261</v>
      </c>
      <c r="B12" s="124"/>
      <c r="C12" s="124"/>
      <c r="D12" s="124"/>
      <c r="E12" s="108"/>
      <c r="F12" s="108"/>
      <c r="G12" s="108"/>
      <c r="H12" s="124"/>
      <c r="I12" s="108"/>
      <c r="J12" s="108"/>
      <c r="K12" s="109"/>
      <c r="L12" s="108"/>
      <c r="M12" s="108"/>
      <c r="N12" s="108"/>
      <c r="O12" s="108"/>
      <c r="P12" s="108"/>
      <c r="Q12" s="108"/>
      <c r="R12" s="108"/>
      <c r="S12" s="108"/>
      <c r="T12" s="108"/>
      <c r="U12" s="108"/>
      <c r="V12" s="108"/>
      <c r="W12" s="127"/>
      <c r="X12" s="127"/>
      <c r="Y12" s="108"/>
      <c r="Z12" s="108"/>
      <c r="AA12" s="108"/>
    </row>
    <row r="13" spans="1:27">
      <c r="A13" s="122" t="s">
        <v>260</v>
      </c>
      <c r="B13" s="109">
        <v>41290</v>
      </c>
      <c r="C13" s="109">
        <v>41290</v>
      </c>
      <c r="D13" s="108" t="s">
        <v>259</v>
      </c>
      <c r="E13" s="108" t="s">
        <v>214</v>
      </c>
      <c r="F13" s="109">
        <v>41306</v>
      </c>
      <c r="G13" s="109">
        <v>41460</v>
      </c>
      <c r="H13" s="108" t="s">
        <v>250</v>
      </c>
      <c r="I13" s="108" t="s">
        <v>214</v>
      </c>
      <c r="J13" s="108"/>
      <c r="K13" s="109">
        <v>42104</v>
      </c>
      <c r="L13" s="108"/>
      <c r="M13" s="108" t="s">
        <v>214</v>
      </c>
      <c r="N13" s="108"/>
      <c r="O13" s="108" t="s">
        <v>450</v>
      </c>
      <c r="P13" s="108"/>
      <c r="Q13" s="108" t="s">
        <v>214</v>
      </c>
      <c r="R13" s="108"/>
      <c r="S13" s="108" t="s">
        <v>488</v>
      </c>
      <c r="T13" s="108"/>
      <c r="U13" s="335" t="s">
        <v>214</v>
      </c>
      <c r="V13" s="108" t="s">
        <v>215</v>
      </c>
      <c r="W13" s="108" t="s">
        <v>215</v>
      </c>
      <c r="X13" s="108" t="s">
        <v>215</v>
      </c>
      <c r="Y13" s="108" t="s">
        <v>509</v>
      </c>
      <c r="Z13" s="108"/>
      <c r="AA13" s="335" t="s">
        <v>223</v>
      </c>
    </row>
    <row r="14" spans="1:27">
      <c r="A14" s="122" t="s">
        <v>258</v>
      </c>
      <c r="B14" s="109">
        <v>41306</v>
      </c>
      <c r="C14" s="109">
        <v>41309</v>
      </c>
      <c r="D14" s="108" t="s">
        <v>257</v>
      </c>
      <c r="E14" s="108" t="s">
        <v>214</v>
      </c>
      <c r="F14" s="109">
        <v>41325</v>
      </c>
      <c r="G14" s="109">
        <v>41472</v>
      </c>
      <c r="H14" s="108" t="s">
        <v>248</v>
      </c>
      <c r="I14" s="108" t="s">
        <v>214</v>
      </c>
      <c r="J14" s="108"/>
      <c r="K14" s="109">
        <v>42142</v>
      </c>
      <c r="L14" s="108"/>
      <c r="M14" s="108" t="s">
        <v>214</v>
      </c>
      <c r="N14" s="108"/>
      <c r="O14" s="108" t="s">
        <v>450</v>
      </c>
      <c r="P14" s="108"/>
      <c r="Q14" s="108" t="s">
        <v>214</v>
      </c>
      <c r="R14" s="108"/>
      <c r="S14" s="108" t="s">
        <v>507</v>
      </c>
      <c r="T14" s="108"/>
      <c r="U14" s="335" t="s">
        <v>214</v>
      </c>
      <c r="V14" s="108" t="s">
        <v>215</v>
      </c>
      <c r="W14" s="108" t="s">
        <v>215</v>
      </c>
      <c r="X14" s="108" t="s">
        <v>215</v>
      </c>
      <c r="Y14" s="108" t="s">
        <v>509</v>
      </c>
      <c r="Z14" s="108"/>
      <c r="AA14" s="335" t="s">
        <v>223</v>
      </c>
    </row>
    <row r="15" spans="1:27">
      <c r="A15" s="122" t="s">
        <v>256</v>
      </c>
      <c r="B15" s="109">
        <v>41320</v>
      </c>
      <c r="C15" s="109">
        <v>41327</v>
      </c>
      <c r="D15" s="108" t="s">
        <v>246</v>
      </c>
      <c r="E15" s="108" t="s">
        <v>214</v>
      </c>
      <c r="F15" s="109">
        <v>41333</v>
      </c>
      <c r="G15" s="109">
        <v>41505</v>
      </c>
      <c r="H15" s="108" t="s">
        <v>275</v>
      </c>
      <c r="I15" s="108" t="s">
        <v>214</v>
      </c>
      <c r="J15" s="108"/>
      <c r="K15" s="109">
        <v>42156</v>
      </c>
      <c r="L15" s="108"/>
      <c r="M15" s="108" t="s">
        <v>214</v>
      </c>
      <c r="N15" s="108"/>
      <c r="O15" s="109">
        <v>42086</v>
      </c>
      <c r="P15" s="108"/>
      <c r="Q15" s="108" t="s">
        <v>214</v>
      </c>
      <c r="R15" s="108"/>
      <c r="S15" s="108" t="s">
        <v>508</v>
      </c>
      <c r="T15" s="108"/>
      <c r="U15" s="335" t="s">
        <v>214</v>
      </c>
      <c r="V15" s="108" t="s">
        <v>215</v>
      </c>
      <c r="W15" s="108" t="s">
        <v>215</v>
      </c>
      <c r="X15" s="108" t="s">
        <v>215</v>
      </c>
      <c r="Y15" s="108" t="s">
        <v>510</v>
      </c>
      <c r="Z15" s="108"/>
      <c r="AA15" s="335" t="s">
        <v>223</v>
      </c>
    </row>
    <row r="16" spans="1:27">
      <c r="A16" s="123" t="s">
        <v>255</v>
      </c>
      <c r="B16" s="124"/>
      <c r="C16" s="124"/>
      <c r="D16" s="124"/>
      <c r="E16" s="108"/>
      <c r="F16" s="108"/>
      <c r="G16" s="108"/>
      <c r="H16" s="124"/>
      <c r="I16" s="108"/>
      <c r="J16" s="108"/>
      <c r="K16" s="108"/>
      <c r="L16" s="108"/>
      <c r="M16" s="108"/>
      <c r="N16" s="108"/>
      <c r="O16" s="108"/>
      <c r="P16" s="108"/>
      <c r="Q16" s="108"/>
      <c r="R16" s="108"/>
      <c r="S16" s="108"/>
      <c r="T16" s="108"/>
      <c r="U16" s="108"/>
      <c r="V16" s="108"/>
      <c r="W16" s="127"/>
      <c r="X16" s="127"/>
      <c r="Y16" s="108"/>
      <c r="Z16" s="108"/>
      <c r="AA16" s="108"/>
    </row>
    <row r="17" spans="1:27">
      <c r="A17" s="122" t="s">
        <v>287</v>
      </c>
      <c r="B17" s="109"/>
      <c r="C17" s="109"/>
      <c r="D17" s="108"/>
      <c r="E17" s="108" t="s">
        <v>215</v>
      </c>
      <c r="F17" s="108" t="s">
        <v>215</v>
      </c>
      <c r="G17" s="108" t="s">
        <v>215</v>
      </c>
      <c r="H17" s="108" t="s">
        <v>215</v>
      </c>
      <c r="I17" s="108" t="s">
        <v>215</v>
      </c>
      <c r="J17" s="108" t="s">
        <v>215</v>
      </c>
      <c r="K17" s="108" t="s">
        <v>215</v>
      </c>
      <c r="L17" s="108" t="s">
        <v>215</v>
      </c>
      <c r="M17" s="108" t="s">
        <v>215</v>
      </c>
      <c r="N17" s="108" t="s">
        <v>215</v>
      </c>
      <c r="O17" s="108" t="s">
        <v>215</v>
      </c>
      <c r="P17" s="108" t="s">
        <v>215</v>
      </c>
      <c r="Q17" s="108" t="s">
        <v>215</v>
      </c>
      <c r="R17" s="108" t="s">
        <v>215</v>
      </c>
      <c r="S17" s="108" t="s">
        <v>215</v>
      </c>
      <c r="T17" s="108" t="s">
        <v>215</v>
      </c>
      <c r="U17" s="108" t="s">
        <v>215</v>
      </c>
      <c r="V17" s="109">
        <v>41323</v>
      </c>
      <c r="W17" s="126">
        <v>41361</v>
      </c>
      <c r="X17" s="108" t="s">
        <v>214</v>
      </c>
      <c r="Y17" s="109"/>
      <c r="Z17" s="108"/>
      <c r="AA17" s="108"/>
    </row>
    <row r="18" spans="1:27">
      <c r="A18" s="122" t="s">
        <v>286</v>
      </c>
      <c r="B18" s="109"/>
      <c r="C18" s="109"/>
      <c r="D18" s="108"/>
      <c r="E18" s="108" t="s">
        <v>215</v>
      </c>
      <c r="F18" s="108" t="s">
        <v>215</v>
      </c>
      <c r="G18" s="108" t="s">
        <v>215</v>
      </c>
      <c r="H18" s="108" t="s">
        <v>215</v>
      </c>
      <c r="I18" s="108" t="s">
        <v>215</v>
      </c>
      <c r="J18" s="108" t="s">
        <v>215</v>
      </c>
      <c r="K18" s="108" t="s">
        <v>215</v>
      </c>
      <c r="L18" s="108" t="s">
        <v>215</v>
      </c>
      <c r="M18" s="108" t="s">
        <v>215</v>
      </c>
      <c r="N18" s="108" t="s">
        <v>215</v>
      </c>
      <c r="O18" s="108" t="s">
        <v>215</v>
      </c>
      <c r="P18" s="108" t="s">
        <v>215</v>
      </c>
      <c r="Q18" s="108" t="s">
        <v>215</v>
      </c>
      <c r="R18" s="108" t="s">
        <v>215</v>
      </c>
      <c r="S18" s="108" t="s">
        <v>215</v>
      </c>
      <c r="T18" s="108" t="s">
        <v>215</v>
      </c>
      <c r="U18" s="108" t="s">
        <v>215</v>
      </c>
      <c r="V18" s="109">
        <v>41288</v>
      </c>
      <c r="W18" s="126">
        <v>41376</v>
      </c>
      <c r="X18" s="108" t="s">
        <v>214</v>
      </c>
      <c r="Y18" s="109"/>
      <c r="Z18" s="108"/>
      <c r="AA18" s="108"/>
    </row>
    <row r="19" spans="1:27">
      <c r="A19" s="122" t="s">
        <v>285</v>
      </c>
      <c r="B19" s="109"/>
      <c r="C19" s="109"/>
      <c r="D19" s="108"/>
      <c r="E19" s="108" t="s">
        <v>215</v>
      </c>
      <c r="F19" s="108" t="s">
        <v>215</v>
      </c>
      <c r="G19" s="108" t="s">
        <v>215</v>
      </c>
      <c r="H19" s="108" t="s">
        <v>215</v>
      </c>
      <c r="I19" s="108" t="s">
        <v>215</v>
      </c>
      <c r="J19" s="108" t="s">
        <v>215</v>
      </c>
      <c r="K19" s="108" t="s">
        <v>215</v>
      </c>
      <c r="L19" s="108" t="s">
        <v>215</v>
      </c>
      <c r="M19" s="108" t="s">
        <v>215</v>
      </c>
      <c r="N19" s="108" t="s">
        <v>215</v>
      </c>
      <c r="O19" s="108" t="s">
        <v>215</v>
      </c>
      <c r="P19" s="108" t="s">
        <v>215</v>
      </c>
      <c r="Q19" s="108" t="s">
        <v>215</v>
      </c>
      <c r="R19" s="108" t="s">
        <v>215</v>
      </c>
      <c r="S19" s="108" t="s">
        <v>215</v>
      </c>
      <c r="T19" s="108" t="s">
        <v>215</v>
      </c>
      <c r="U19" s="108" t="s">
        <v>215</v>
      </c>
      <c r="V19" s="109">
        <v>41291</v>
      </c>
      <c r="W19" s="126">
        <v>41383</v>
      </c>
      <c r="X19" s="108" t="s">
        <v>214</v>
      </c>
      <c r="Y19" s="109"/>
      <c r="Z19" s="108"/>
      <c r="AA19" s="108"/>
    </row>
    <row r="20" spans="1:27">
      <c r="A20" s="122" t="s">
        <v>284</v>
      </c>
      <c r="B20" s="109"/>
      <c r="C20" s="109"/>
      <c r="D20" s="108"/>
      <c r="E20" s="108" t="s">
        <v>215</v>
      </c>
      <c r="F20" s="108" t="s">
        <v>215</v>
      </c>
      <c r="G20" s="108" t="s">
        <v>215</v>
      </c>
      <c r="H20" s="108" t="s">
        <v>215</v>
      </c>
      <c r="I20" s="108" t="s">
        <v>215</v>
      </c>
      <c r="J20" s="108" t="s">
        <v>215</v>
      </c>
      <c r="K20" s="108" t="s">
        <v>215</v>
      </c>
      <c r="L20" s="108" t="s">
        <v>215</v>
      </c>
      <c r="M20" s="108" t="s">
        <v>215</v>
      </c>
      <c r="N20" s="108" t="s">
        <v>215</v>
      </c>
      <c r="O20" s="108" t="s">
        <v>215</v>
      </c>
      <c r="P20" s="108" t="s">
        <v>215</v>
      </c>
      <c r="Q20" s="108" t="s">
        <v>215</v>
      </c>
      <c r="R20" s="108" t="s">
        <v>215</v>
      </c>
      <c r="S20" s="108" t="s">
        <v>215</v>
      </c>
      <c r="T20" s="108" t="s">
        <v>215</v>
      </c>
      <c r="U20" s="108" t="s">
        <v>215</v>
      </c>
      <c r="V20" s="109">
        <v>41298</v>
      </c>
      <c r="W20" s="126">
        <v>41393</v>
      </c>
      <c r="X20" s="108" t="s">
        <v>214</v>
      </c>
      <c r="Y20" s="109"/>
      <c r="Z20" s="108"/>
      <c r="AA20" s="108"/>
    </row>
    <row r="21" spans="1:27">
      <c r="A21" s="122" t="s">
        <v>283</v>
      </c>
      <c r="B21" s="109"/>
      <c r="C21" s="109"/>
      <c r="D21" s="108"/>
      <c r="E21" s="108" t="s">
        <v>215</v>
      </c>
      <c r="F21" s="108" t="s">
        <v>215</v>
      </c>
      <c r="G21" s="108" t="s">
        <v>215</v>
      </c>
      <c r="H21" s="108" t="s">
        <v>215</v>
      </c>
      <c r="I21" s="108" t="s">
        <v>215</v>
      </c>
      <c r="J21" s="108" t="s">
        <v>215</v>
      </c>
      <c r="K21" s="108" t="s">
        <v>215</v>
      </c>
      <c r="L21" s="108" t="s">
        <v>215</v>
      </c>
      <c r="M21" s="108" t="s">
        <v>215</v>
      </c>
      <c r="N21" s="108" t="s">
        <v>215</v>
      </c>
      <c r="O21" s="108" t="s">
        <v>215</v>
      </c>
      <c r="P21" s="108" t="s">
        <v>215</v>
      </c>
      <c r="Q21" s="108" t="s">
        <v>215</v>
      </c>
      <c r="R21" s="108" t="s">
        <v>215</v>
      </c>
      <c r="S21" s="108" t="s">
        <v>215</v>
      </c>
      <c r="T21" s="108" t="s">
        <v>215</v>
      </c>
      <c r="U21" s="108" t="s">
        <v>215</v>
      </c>
      <c r="V21" s="109">
        <v>41333</v>
      </c>
      <c r="W21" s="126">
        <v>41394</v>
      </c>
      <c r="X21" s="108" t="s">
        <v>214</v>
      </c>
      <c r="Y21" s="109"/>
      <c r="Z21" s="108"/>
      <c r="AA21" s="108"/>
    </row>
    <row r="22" spans="1:27">
      <c r="A22" s="122" t="s">
        <v>282</v>
      </c>
      <c r="B22" s="109"/>
      <c r="C22" s="109"/>
      <c r="D22" s="108"/>
      <c r="E22" s="108" t="s">
        <v>215</v>
      </c>
      <c r="F22" s="108" t="s">
        <v>215</v>
      </c>
      <c r="G22" s="108" t="s">
        <v>215</v>
      </c>
      <c r="H22" s="108" t="s">
        <v>215</v>
      </c>
      <c r="I22" s="108" t="s">
        <v>215</v>
      </c>
      <c r="J22" s="108" t="s">
        <v>215</v>
      </c>
      <c r="K22" s="108" t="s">
        <v>215</v>
      </c>
      <c r="L22" s="108" t="s">
        <v>215</v>
      </c>
      <c r="M22" s="108" t="s">
        <v>215</v>
      </c>
      <c r="N22" s="108" t="s">
        <v>215</v>
      </c>
      <c r="O22" s="108" t="s">
        <v>215</v>
      </c>
      <c r="P22" s="108" t="s">
        <v>215</v>
      </c>
      <c r="Q22" s="108" t="s">
        <v>215</v>
      </c>
      <c r="R22" s="108" t="s">
        <v>215</v>
      </c>
      <c r="S22" s="108" t="s">
        <v>215</v>
      </c>
      <c r="T22" s="108" t="s">
        <v>215</v>
      </c>
      <c r="U22" s="108" t="s">
        <v>215</v>
      </c>
      <c r="V22" s="109">
        <v>41338</v>
      </c>
      <c r="W22" s="126">
        <v>41400</v>
      </c>
      <c r="X22" s="108" t="s">
        <v>214</v>
      </c>
      <c r="Y22" s="109"/>
      <c r="Z22" s="108"/>
      <c r="AA22" s="108"/>
    </row>
    <row r="23" spans="1:27">
      <c r="A23" s="122" t="s">
        <v>281</v>
      </c>
      <c r="B23" s="109"/>
      <c r="C23" s="109"/>
      <c r="D23" s="108"/>
      <c r="E23" s="108" t="s">
        <v>215</v>
      </c>
      <c r="F23" s="108" t="s">
        <v>215</v>
      </c>
      <c r="G23" s="108" t="s">
        <v>215</v>
      </c>
      <c r="H23" s="108" t="s">
        <v>215</v>
      </c>
      <c r="I23" s="108" t="s">
        <v>215</v>
      </c>
      <c r="J23" s="108" t="s">
        <v>215</v>
      </c>
      <c r="K23" s="108" t="s">
        <v>215</v>
      </c>
      <c r="L23" s="108" t="s">
        <v>215</v>
      </c>
      <c r="M23" s="108" t="s">
        <v>215</v>
      </c>
      <c r="N23" s="108" t="s">
        <v>215</v>
      </c>
      <c r="O23" s="108" t="s">
        <v>215</v>
      </c>
      <c r="P23" s="108" t="s">
        <v>215</v>
      </c>
      <c r="Q23" s="108" t="s">
        <v>215</v>
      </c>
      <c r="R23" s="108" t="s">
        <v>215</v>
      </c>
      <c r="S23" s="108" t="s">
        <v>215</v>
      </c>
      <c r="T23" s="108" t="s">
        <v>215</v>
      </c>
      <c r="U23" s="108" t="s">
        <v>215</v>
      </c>
      <c r="V23" s="109">
        <v>41345</v>
      </c>
      <c r="W23" s="126">
        <v>41407</v>
      </c>
      <c r="X23" s="108" t="s">
        <v>214</v>
      </c>
      <c r="Y23" s="109"/>
      <c r="Z23" s="108"/>
      <c r="AA23" s="108"/>
    </row>
    <row r="24" spans="1:27">
      <c r="A24" s="122" t="s">
        <v>280</v>
      </c>
      <c r="B24" s="109"/>
      <c r="C24" s="109"/>
      <c r="D24" s="108"/>
      <c r="E24" s="108" t="s">
        <v>215</v>
      </c>
      <c r="F24" s="108" t="s">
        <v>215</v>
      </c>
      <c r="G24" s="108" t="s">
        <v>215</v>
      </c>
      <c r="H24" s="108" t="s">
        <v>215</v>
      </c>
      <c r="I24" s="108" t="s">
        <v>215</v>
      </c>
      <c r="J24" s="108" t="s">
        <v>215</v>
      </c>
      <c r="K24" s="108" t="s">
        <v>215</v>
      </c>
      <c r="L24" s="108" t="s">
        <v>215</v>
      </c>
      <c r="M24" s="108" t="s">
        <v>215</v>
      </c>
      <c r="N24" s="108" t="s">
        <v>215</v>
      </c>
      <c r="O24" s="108" t="s">
        <v>215</v>
      </c>
      <c r="P24" s="108" t="s">
        <v>215</v>
      </c>
      <c r="Q24" s="108" t="s">
        <v>215</v>
      </c>
      <c r="R24" s="108" t="s">
        <v>215</v>
      </c>
      <c r="S24" s="108" t="s">
        <v>215</v>
      </c>
      <c r="T24" s="108" t="s">
        <v>215</v>
      </c>
      <c r="U24" s="108" t="s">
        <v>215</v>
      </c>
      <c r="V24" s="109">
        <v>41345</v>
      </c>
      <c r="W24" s="126">
        <v>41456</v>
      </c>
      <c r="X24" s="108" t="s">
        <v>214</v>
      </c>
      <c r="Y24" s="109"/>
      <c r="Z24" s="108"/>
      <c r="AA24" s="108"/>
    </row>
    <row r="25" spans="1:27">
      <c r="A25" s="122" t="s">
        <v>254</v>
      </c>
      <c r="B25" s="109">
        <v>41320</v>
      </c>
      <c r="C25" s="109">
        <v>41332</v>
      </c>
      <c r="D25" s="108" t="s">
        <v>253</v>
      </c>
      <c r="E25" s="108" t="s">
        <v>214</v>
      </c>
      <c r="F25" s="109">
        <v>41333</v>
      </c>
      <c r="G25" s="109">
        <v>41509</v>
      </c>
      <c r="H25" s="108" t="s">
        <v>276</v>
      </c>
      <c r="I25" s="108" t="s">
        <v>214</v>
      </c>
      <c r="J25" s="108"/>
      <c r="K25" s="109">
        <f>K15</f>
        <v>42156</v>
      </c>
      <c r="L25" s="108"/>
      <c r="M25" s="108" t="s">
        <v>214</v>
      </c>
      <c r="N25" s="108"/>
      <c r="O25" s="109">
        <v>42087</v>
      </c>
      <c r="P25" s="108"/>
      <c r="Q25" s="108" t="s">
        <v>214</v>
      </c>
      <c r="R25" s="108"/>
      <c r="S25" s="310">
        <v>42475</v>
      </c>
      <c r="T25" s="108"/>
      <c r="U25" s="108" t="s">
        <v>214</v>
      </c>
      <c r="V25" s="108" t="s">
        <v>215</v>
      </c>
      <c r="W25" s="108" t="s">
        <v>215</v>
      </c>
      <c r="X25" s="108" t="s">
        <v>215</v>
      </c>
      <c r="Y25" s="109">
        <v>42597</v>
      </c>
      <c r="Z25" s="108"/>
      <c r="AA25" s="108" t="s">
        <v>214</v>
      </c>
    </row>
    <row r="26" spans="1:27">
      <c r="A26" s="122" t="s">
        <v>252</v>
      </c>
      <c r="B26" s="109">
        <v>41348</v>
      </c>
      <c r="C26" s="109">
        <v>41379</v>
      </c>
      <c r="D26" s="108"/>
      <c r="E26" s="108" t="s">
        <v>214</v>
      </c>
      <c r="F26" s="109">
        <v>41379</v>
      </c>
      <c r="G26" s="109">
        <f>G25+45</f>
        <v>41554</v>
      </c>
      <c r="H26" s="108" t="s">
        <v>277</v>
      </c>
      <c r="I26" s="108" t="s">
        <v>214</v>
      </c>
      <c r="J26" s="108"/>
      <c r="K26" s="109">
        <f>K25+45</f>
        <v>42201</v>
      </c>
      <c r="L26" s="108"/>
      <c r="M26" s="108" t="s">
        <v>214</v>
      </c>
      <c r="N26" s="108"/>
      <c r="O26" s="109">
        <f>O25+45</f>
        <v>42132</v>
      </c>
      <c r="P26" s="108"/>
      <c r="Q26" s="335" t="s">
        <v>214</v>
      </c>
      <c r="R26" s="108"/>
      <c r="S26" s="310">
        <v>42523</v>
      </c>
      <c r="T26" s="108"/>
      <c r="U26" s="108" t="s">
        <v>214</v>
      </c>
      <c r="V26" s="310">
        <v>41383</v>
      </c>
      <c r="W26" s="126">
        <v>41502</v>
      </c>
      <c r="Y26" s="310">
        <v>42644</v>
      </c>
      <c r="Z26" s="108"/>
      <c r="AA26" s="108" t="s">
        <v>214</v>
      </c>
    </row>
    <row r="27" spans="1:27">
      <c r="A27" s="122" t="s">
        <v>251</v>
      </c>
      <c r="B27" s="109">
        <v>41369</v>
      </c>
      <c r="C27" s="109">
        <v>41450</v>
      </c>
      <c r="D27" s="108" t="s">
        <v>250</v>
      </c>
      <c r="E27" s="108" t="s">
        <v>214</v>
      </c>
      <c r="F27" s="109">
        <v>41400</v>
      </c>
      <c r="G27" s="109">
        <v>41684</v>
      </c>
      <c r="H27" s="108" t="s">
        <v>250</v>
      </c>
      <c r="I27" s="108" t="s">
        <v>214</v>
      </c>
      <c r="J27" s="108"/>
      <c r="K27" s="310">
        <v>42231</v>
      </c>
      <c r="L27" s="108"/>
      <c r="M27" s="108" t="s">
        <v>214</v>
      </c>
      <c r="N27" s="108"/>
      <c r="O27" s="109">
        <f>O26+30</f>
        <v>42162</v>
      </c>
      <c r="P27" s="108"/>
      <c r="Q27" s="108" t="s">
        <v>214</v>
      </c>
      <c r="R27" s="108"/>
      <c r="S27" s="310">
        <v>42536</v>
      </c>
      <c r="T27" s="108"/>
      <c r="U27" s="108" t="s">
        <v>214</v>
      </c>
      <c r="V27" s="109">
        <v>41390</v>
      </c>
      <c r="W27" s="126">
        <v>41516</v>
      </c>
      <c r="X27" s="108" t="s">
        <v>214</v>
      </c>
      <c r="Y27" s="126">
        <v>42674</v>
      </c>
      <c r="Z27" s="108"/>
      <c r="AA27" s="335" t="s">
        <v>223</v>
      </c>
    </row>
    <row r="28" spans="1:27">
      <c r="A28" s="122" t="s">
        <v>249</v>
      </c>
      <c r="B28" s="109">
        <v>41387</v>
      </c>
      <c r="C28" s="109">
        <v>41467</v>
      </c>
      <c r="D28" s="108" t="s">
        <v>248</v>
      </c>
      <c r="E28" s="108" t="s">
        <v>214</v>
      </c>
      <c r="F28" s="109">
        <v>41414</v>
      </c>
      <c r="G28" s="109">
        <v>41696</v>
      </c>
      <c r="H28" s="108" t="s">
        <v>248</v>
      </c>
      <c r="I28" s="108" t="s">
        <v>214</v>
      </c>
      <c r="J28" s="108"/>
      <c r="K28" s="310">
        <v>42277</v>
      </c>
      <c r="L28" s="108"/>
      <c r="M28" s="108" t="s">
        <v>214</v>
      </c>
      <c r="N28" s="108"/>
      <c r="O28" s="109">
        <f>O27+5</f>
        <v>42167</v>
      </c>
      <c r="P28" s="108"/>
      <c r="Q28" s="108" t="s">
        <v>214</v>
      </c>
      <c r="R28" s="108"/>
      <c r="S28" s="310">
        <f>S27+7</f>
        <v>42543</v>
      </c>
      <c r="T28" s="108"/>
      <c r="U28" s="108" t="s">
        <v>214</v>
      </c>
      <c r="V28" s="109">
        <v>41397</v>
      </c>
      <c r="W28" s="126">
        <v>41523</v>
      </c>
      <c r="X28" s="108" t="s">
        <v>214</v>
      </c>
      <c r="Y28" s="126">
        <v>42679</v>
      </c>
      <c r="Z28" s="108"/>
      <c r="AA28" s="335" t="s">
        <v>223</v>
      </c>
    </row>
    <row r="29" spans="1:27">
      <c r="A29" s="122" t="s">
        <v>247</v>
      </c>
      <c r="B29" s="109">
        <v>41407</v>
      </c>
      <c r="C29" s="109">
        <v>41486</v>
      </c>
      <c r="D29" s="108" t="s">
        <v>246</v>
      </c>
      <c r="E29" s="108" t="s">
        <v>214</v>
      </c>
      <c r="F29" s="109">
        <v>41438</v>
      </c>
      <c r="G29" s="109">
        <v>41704</v>
      </c>
      <c r="H29" s="124" t="s">
        <v>275</v>
      </c>
      <c r="I29" s="108" t="s">
        <v>214</v>
      </c>
      <c r="J29" s="108"/>
      <c r="K29" s="310">
        <v>42286</v>
      </c>
      <c r="L29" s="108"/>
      <c r="M29" s="108" t="s">
        <v>214</v>
      </c>
      <c r="N29" s="108"/>
      <c r="O29" s="109">
        <f>O28+5</f>
        <v>42172</v>
      </c>
      <c r="P29" s="108"/>
      <c r="Q29" s="108" t="s">
        <v>214</v>
      </c>
      <c r="R29" s="108"/>
      <c r="S29" s="310">
        <f>S28+2</f>
        <v>42545</v>
      </c>
      <c r="T29" s="108"/>
      <c r="U29" s="108" t="s">
        <v>214</v>
      </c>
      <c r="V29" s="109">
        <v>41410</v>
      </c>
      <c r="W29" s="126">
        <v>41530</v>
      </c>
      <c r="X29" s="108" t="s">
        <v>214</v>
      </c>
      <c r="Y29" s="126">
        <v>42684</v>
      </c>
      <c r="Z29" s="108"/>
      <c r="AA29" s="335" t="s">
        <v>223</v>
      </c>
    </row>
    <row r="30" spans="1:27">
      <c r="A30" s="123" t="s">
        <v>245</v>
      </c>
      <c r="B30" s="124"/>
      <c r="C30" s="124"/>
      <c r="D30" s="124"/>
      <c r="E30" s="108"/>
      <c r="F30" s="108"/>
      <c r="G30" s="108"/>
      <c r="H30" s="124"/>
      <c r="I30" s="108"/>
      <c r="J30" s="108"/>
      <c r="K30" s="310"/>
      <c r="L30" s="108"/>
      <c r="M30" s="108"/>
      <c r="N30" s="108"/>
      <c r="O30" s="108"/>
      <c r="P30" s="108"/>
      <c r="Q30" s="108"/>
      <c r="R30" s="108"/>
      <c r="S30" s="108"/>
      <c r="T30" s="108"/>
      <c r="U30" s="108"/>
      <c r="V30" s="108"/>
      <c r="W30" s="127"/>
      <c r="X30" s="127"/>
      <c r="Y30" s="127"/>
      <c r="Z30" s="108"/>
      <c r="AA30" s="108"/>
    </row>
    <row r="31" spans="1:27">
      <c r="A31" s="122" t="s">
        <v>244</v>
      </c>
      <c r="B31" s="109">
        <v>41410</v>
      </c>
      <c r="C31" s="109">
        <v>41493</v>
      </c>
      <c r="D31" s="108" t="s">
        <v>242</v>
      </c>
      <c r="E31" s="108" t="s">
        <v>214</v>
      </c>
      <c r="F31" s="109">
        <v>41442</v>
      </c>
      <c r="G31" s="109">
        <v>41708</v>
      </c>
      <c r="H31" s="108" t="s">
        <v>242</v>
      </c>
      <c r="I31" s="108" t="s">
        <v>214</v>
      </c>
      <c r="J31" s="108"/>
      <c r="K31" s="310">
        <v>42291</v>
      </c>
      <c r="L31" s="108"/>
      <c r="M31" s="108" t="s">
        <v>214</v>
      </c>
      <c r="N31" s="108"/>
      <c r="O31" s="109">
        <v>42185</v>
      </c>
      <c r="P31" s="108"/>
      <c r="Q31" s="108" t="s">
        <v>214</v>
      </c>
      <c r="R31" s="108"/>
      <c r="S31" s="109">
        <v>42544</v>
      </c>
      <c r="T31" s="108"/>
      <c r="V31" s="109">
        <v>41418</v>
      </c>
      <c r="W31" s="126">
        <v>41537</v>
      </c>
      <c r="X31" s="108" t="s">
        <v>214</v>
      </c>
      <c r="Y31" s="126">
        <v>42689</v>
      </c>
      <c r="Z31" s="108"/>
      <c r="AA31" s="335" t="s">
        <v>223</v>
      </c>
    </row>
    <row r="32" spans="1:27">
      <c r="A32" s="122" t="s">
        <v>243</v>
      </c>
      <c r="B32" s="109">
        <v>41425</v>
      </c>
      <c r="C32" s="109">
        <v>41521</v>
      </c>
      <c r="D32" s="108" t="s">
        <v>242</v>
      </c>
      <c r="E32" s="108" t="s">
        <v>214</v>
      </c>
      <c r="F32" s="109">
        <v>41455</v>
      </c>
      <c r="G32" s="109">
        <v>41736</v>
      </c>
      <c r="H32" s="108" t="s">
        <v>242</v>
      </c>
      <c r="I32" s="108" t="s">
        <v>214</v>
      </c>
      <c r="J32" s="108"/>
      <c r="K32" s="310">
        <v>42311</v>
      </c>
      <c r="L32" s="108"/>
      <c r="M32" s="108" t="s">
        <v>214</v>
      </c>
      <c r="N32" s="108"/>
      <c r="O32" s="109">
        <v>42201</v>
      </c>
      <c r="P32" s="108" t="s">
        <v>214</v>
      </c>
      <c r="Q32" s="108" t="s">
        <v>214</v>
      </c>
      <c r="R32" s="109" t="s">
        <v>498</v>
      </c>
      <c r="S32" s="109">
        <v>42552</v>
      </c>
      <c r="T32" s="335" t="s">
        <v>223</v>
      </c>
      <c r="U32" s="108" t="s">
        <v>214</v>
      </c>
      <c r="V32" s="109">
        <v>41551</v>
      </c>
      <c r="W32" s="126">
        <v>41551</v>
      </c>
      <c r="X32" s="108" t="s">
        <v>214</v>
      </c>
      <c r="Y32" s="126">
        <v>42689</v>
      </c>
      <c r="Z32" s="454"/>
      <c r="AA32" s="335" t="s">
        <v>223</v>
      </c>
    </row>
  </sheetData>
  <mergeCells count="9">
    <mergeCell ref="C1:O3"/>
    <mergeCell ref="Q1:AA3"/>
    <mergeCell ref="G5:I5"/>
    <mergeCell ref="C5:E5"/>
    <mergeCell ref="Y5:AA5"/>
    <mergeCell ref="W5:X5"/>
    <mergeCell ref="S5:U5"/>
    <mergeCell ref="O5:Q5"/>
    <mergeCell ref="K5:M5"/>
  </mergeCells>
  <conditionalFormatting sqref="S9:U9 H7:X8 H16:X24 V9:X15 C7:G32 H9:R15 V25:W31 X25 X27:X31 U10:U11 U25:U30 S12:U15 H25:T32 U32:AA32 Y7:AA31">
    <cfRule type="cellIs" dxfId="335" priority="484" operator="equal">
      <formula>"N/A"</formula>
    </cfRule>
  </conditionalFormatting>
  <conditionalFormatting sqref="AA7:AA24 AA26:AA32">
    <cfRule type="cellIs" dxfId="334" priority="481" operator="equal">
      <formula>"DONE"</formula>
    </cfRule>
    <cfRule type="expression" dxfId="333" priority="482">
      <formula>AND($AA7="OPEN",AND($Y7&lt;=$A$3,$Y7&gt;=$A$1))</formula>
    </cfRule>
    <cfRule type="expression" dxfId="332" priority="483">
      <formula>AND($AA7="OPEN",$Y7&lt;$A$1)</formula>
    </cfRule>
  </conditionalFormatting>
  <conditionalFormatting sqref="E7:E32 G7:G8 G17:G24 I25:I26">
    <cfRule type="expression" dxfId="331" priority="485">
      <formula>AND($E7="OPEN",$C7&lt;$A$1)</formula>
    </cfRule>
    <cfRule type="expression" dxfId="330" priority="486">
      <formula>AND($E7="OPEN",AND($C7&lt;=$A$3,$C7&gt;=$A$1))</formula>
    </cfRule>
    <cfRule type="cellIs" dxfId="329" priority="487" operator="equal">
      <formula>"DONE"</formula>
    </cfRule>
  </conditionalFormatting>
  <conditionalFormatting sqref="U7:U9 U12:U25 U27:U30 X27:X30">
    <cfRule type="expression" dxfId="328" priority="469">
      <formula>AND($U7="OPEN",$S7&lt;$A$1)</formula>
    </cfRule>
    <cfRule type="expression" dxfId="327" priority="479">
      <formula>AND($U7="OPEN",AND($S7&lt;=$A$3,$S7&gt;=$A$1))</formula>
    </cfRule>
    <cfRule type="cellIs" dxfId="326" priority="480" operator="equal">
      <formula>"DONE"</formula>
    </cfRule>
  </conditionalFormatting>
  <conditionalFormatting sqref="M9:M11 M13:M15 U9 X25 Q7:Q31 M25:M29 M31">
    <cfRule type="expression" dxfId="325" priority="470">
      <formula>AND($Q7="OPEN",$O7&lt;$A$1)</formula>
    </cfRule>
    <cfRule type="cellIs" dxfId="324" priority="477" operator="equal">
      <formula>"DONE"</formula>
    </cfRule>
    <cfRule type="expression" dxfId="323" priority="478">
      <formula>AND($Q7="OPEN",AND($O7&lt;=$A$3,$O7&gt;=$A$1))</formula>
    </cfRule>
  </conditionalFormatting>
  <conditionalFormatting sqref="Q25 M7:M32">
    <cfRule type="expression" dxfId="322" priority="471">
      <formula>AND($M7="OPEN",$K7&lt;$A$1)</formula>
    </cfRule>
    <cfRule type="expression" dxfId="321" priority="475">
      <formula>AND($M7="OPEN",AND($K7&lt;=$A$3,$K7&gt;=$A$1))</formula>
    </cfRule>
    <cfRule type="cellIs" dxfId="320" priority="476" operator="equal">
      <formula>"DONE"</formula>
    </cfRule>
  </conditionalFormatting>
  <conditionalFormatting sqref="Q9:Q11 M9:M11 M13:M15 M25 Q13:Q15 Q25:Q29 U9 I7:I32 X25 Q31">
    <cfRule type="expression" dxfId="319" priority="472">
      <formula>AND($I7="OPEN",$G7&lt;$A$1)</formula>
    </cfRule>
    <cfRule type="expression" dxfId="318" priority="473">
      <formula>AND($I7="OPEN",AND($G7&lt;=$A$3,$G7&gt;=$A$1))</formula>
    </cfRule>
    <cfRule type="cellIs" dxfId="317" priority="474" operator="equal">
      <formula>"DONE"</formula>
    </cfRule>
  </conditionalFormatting>
  <conditionalFormatting sqref="W7">
    <cfRule type="expression" dxfId="316" priority="340">
      <formula>AND($U7="OPEN",$S7&lt;$A$1)</formula>
    </cfRule>
    <cfRule type="expression" dxfId="315" priority="341">
      <formula>AND($U7="OPEN",AND($S7&lt;=$A$3,$S7&gt;=$A$1))</formula>
    </cfRule>
    <cfRule type="cellIs" dxfId="314" priority="342" operator="equal">
      <formula>"DONE"</formula>
    </cfRule>
  </conditionalFormatting>
  <conditionalFormatting sqref="W8">
    <cfRule type="expression" dxfId="313" priority="337">
      <formula>AND($U8="OPEN",$S8&lt;$A$1)</formula>
    </cfRule>
    <cfRule type="expression" dxfId="312" priority="338">
      <formula>AND($U8="OPEN",AND($S8&lt;=$A$3,$S8&gt;=$A$1))</formula>
    </cfRule>
    <cfRule type="cellIs" dxfId="311" priority="339" operator="equal">
      <formula>"DONE"</formula>
    </cfRule>
  </conditionalFormatting>
  <conditionalFormatting sqref="X7">
    <cfRule type="expression" dxfId="310" priority="334">
      <formula>AND($U7="OPEN",$S7&lt;$A$1)</formula>
    </cfRule>
    <cfRule type="expression" dxfId="309" priority="335">
      <formula>AND($U7="OPEN",AND($S7&lt;=$A$3,$S7&gt;=$A$1))</formula>
    </cfRule>
    <cfRule type="cellIs" dxfId="308" priority="336" operator="equal">
      <formula>"DONE"</formula>
    </cfRule>
  </conditionalFormatting>
  <conditionalFormatting sqref="X8">
    <cfRule type="expression" dxfId="307" priority="331">
      <formula>AND($U8="OPEN",$S8&lt;$A$1)</formula>
    </cfRule>
    <cfRule type="expression" dxfId="306" priority="332">
      <formula>AND($U8="OPEN",AND($S8&lt;=$A$3,$S8&gt;=$A$1))</formula>
    </cfRule>
    <cfRule type="cellIs" dxfId="305" priority="333" operator="equal">
      <formula>"DONE"</formula>
    </cfRule>
  </conditionalFormatting>
  <conditionalFormatting sqref="X13:X15">
    <cfRule type="expression" dxfId="304" priority="328">
      <formula>AND($U13="OPEN",$S13&lt;$A$1)</formula>
    </cfRule>
    <cfRule type="expression" dxfId="303" priority="329">
      <formula>AND($U13="OPEN",AND($S13&lt;=$A$3,$S13&gt;=$A$1))</formula>
    </cfRule>
    <cfRule type="cellIs" dxfId="302" priority="330" operator="equal">
      <formula>"DONE"</formula>
    </cfRule>
  </conditionalFormatting>
  <conditionalFormatting sqref="X7">
    <cfRule type="expression" dxfId="301" priority="321">
      <formula>AND($Q7="OPEN",$O7&lt;$A$1)</formula>
    </cfRule>
    <cfRule type="cellIs" dxfId="300" priority="322" operator="equal">
      <formula>"DONE"</formula>
    </cfRule>
    <cfRule type="expression" dxfId="299" priority="323">
      <formula>AND($Q7="OPEN",AND($O7&lt;=$A$3,$O7&gt;=$A$1))</formula>
    </cfRule>
  </conditionalFormatting>
  <conditionalFormatting sqref="X7">
    <cfRule type="expression" dxfId="298" priority="318">
      <formula>AND($I7="OPEN",$G7&lt;$A$1)</formula>
    </cfRule>
    <cfRule type="expression" dxfId="297" priority="319">
      <formula>AND($I7="OPEN",AND($G7&lt;=$A$3,$G7&gt;=$A$1))</formula>
    </cfRule>
    <cfRule type="cellIs" dxfId="296" priority="320" operator="equal">
      <formula>"DONE"</formula>
    </cfRule>
  </conditionalFormatting>
  <conditionalFormatting sqref="X8">
    <cfRule type="expression" dxfId="295" priority="315">
      <formula>AND($Q8="OPEN",$O8&lt;$A$1)</formula>
    </cfRule>
    <cfRule type="cellIs" dxfId="294" priority="316" operator="equal">
      <formula>"DONE"</formula>
    </cfRule>
    <cfRule type="expression" dxfId="293" priority="317">
      <formula>AND($Q8="OPEN",AND($O8&lt;=$A$3,$O8&gt;=$A$1))</formula>
    </cfRule>
  </conditionalFormatting>
  <conditionalFormatting sqref="X8">
    <cfRule type="expression" dxfId="292" priority="312">
      <formula>AND($I8="OPEN",$G8&lt;$A$1)</formula>
    </cfRule>
    <cfRule type="expression" dxfId="291" priority="313">
      <formula>AND($I8="OPEN",AND($G8&lt;=$A$3,$G8&gt;=$A$1))</formula>
    </cfRule>
    <cfRule type="cellIs" dxfId="290" priority="314" operator="equal">
      <formula>"DONE"</formula>
    </cfRule>
  </conditionalFormatting>
  <conditionalFormatting sqref="X17">
    <cfRule type="expression" dxfId="289" priority="309">
      <formula>AND($Q17="OPEN",$O17&lt;$A$1)</formula>
    </cfRule>
    <cfRule type="cellIs" dxfId="288" priority="310" operator="equal">
      <formula>"DONE"</formula>
    </cfRule>
    <cfRule type="expression" dxfId="287" priority="311">
      <formula>AND($Q17="OPEN",AND($O17&lt;=$A$3,$O17&gt;=$A$1))</formula>
    </cfRule>
  </conditionalFormatting>
  <conditionalFormatting sqref="X17">
    <cfRule type="expression" dxfId="286" priority="306">
      <formula>AND($I17="OPEN",$G17&lt;$A$1)</formula>
    </cfRule>
    <cfRule type="expression" dxfId="285" priority="307">
      <formula>AND($I17="OPEN",AND($G17&lt;=$A$3,$G17&gt;=$A$1))</formula>
    </cfRule>
    <cfRule type="cellIs" dxfId="284" priority="308" operator="equal">
      <formula>"DONE"</formula>
    </cfRule>
  </conditionalFormatting>
  <conditionalFormatting sqref="X18">
    <cfRule type="expression" dxfId="283" priority="303">
      <formula>AND($Q18="OPEN",$O18&lt;$A$1)</formula>
    </cfRule>
    <cfRule type="cellIs" dxfId="282" priority="304" operator="equal">
      <formula>"DONE"</formula>
    </cfRule>
    <cfRule type="expression" dxfId="281" priority="305">
      <formula>AND($Q18="OPEN",AND($O18&lt;=$A$3,$O18&gt;=$A$1))</formula>
    </cfRule>
  </conditionalFormatting>
  <conditionalFormatting sqref="X18">
    <cfRule type="expression" dxfId="280" priority="300">
      <formula>AND($I18="OPEN",$G18&lt;$A$1)</formula>
    </cfRule>
    <cfRule type="expression" dxfId="279" priority="301">
      <formula>AND($I18="OPEN",AND($G18&lt;=$A$3,$G18&gt;=$A$1))</formula>
    </cfRule>
    <cfRule type="cellIs" dxfId="278" priority="302" operator="equal">
      <formula>"DONE"</formula>
    </cfRule>
  </conditionalFormatting>
  <conditionalFormatting sqref="X19">
    <cfRule type="expression" dxfId="277" priority="297">
      <formula>AND($Q19="OPEN",$O19&lt;$A$1)</formula>
    </cfRule>
    <cfRule type="cellIs" dxfId="276" priority="298" operator="equal">
      <formula>"DONE"</formula>
    </cfRule>
    <cfRule type="expression" dxfId="275" priority="299">
      <formula>AND($Q19="OPEN",AND($O19&lt;=$A$3,$O19&gt;=$A$1))</formula>
    </cfRule>
  </conditionalFormatting>
  <conditionalFormatting sqref="X19">
    <cfRule type="expression" dxfId="274" priority="294">
      <formula>AND($I19="OPEN",$G19&lt;$A$1)</formula>
    </cfRule>
    <cfRule type="expression" dxfId="273" priority="295">
      <formula>AND($I19="OPEN",AND($G19&lt;=$A$3,$G19&gt;=$A$1))</formula>
    </cfRule>
    <cfRule type="cellIs" dxfId="272" priority="296" operator="equal">
      <formula>"DONE"</formula>
    </cfRule>
  </conditionalFormatting>
  <conditionalFormatting sqref="X20">
    <cfRule type="expression" dxfId="271" priority="291">
      <formula>AND($Q20="OPEN",$O20&lt;$A$1)</formula>
    </cfRule>
    <cfRule type="cellIs" dxfId="270" priority="292" operator="equal">
      <formula>"DONE"</formula>
    </cfRule>
    <cfRule type="expression" dxfId="269" priority="293">
      <formula>AND($Q20="OPEN",AND($O20&lt;=$A$3,$O20&gt;=$A$1))</formula>
    </cfRule>
  </conditionalFormatting>
  <conditionalFormatting sqref="X20">
    <cfRule type="expression" dxfId="268" priority="288">
      <formula>AND($I20="OPEN",$G20&lt;$A$1)</formula>
    </cfRule>
    <cfRule type="expression" dxfId="267" priority="289">
      <formula>AND($I20="OPEN",AND($G20&lt;=$A$3,$G20&gt;=$A$1))</formula>
    </cfRule>
    <cfRule type="cellIs" dxfId="266" priority="290" operator="equal">
      <formula>"DONE"</formula>
    </cfRule>
  </conditionalFormatting>
  <conditionalFormatting sqref="X21">
    <cfRule type="expression" dxfId="265" priority="285">
      <formula>AND($Q21="OPEN",$O21&lt;$A$1)</formula>
    </cfRule>
    <cfRule type="cellIs" dxfId="264" priority="286" operator="equal">
      <formula>"DONE"</formula>
    </cfRule>
    <cfRule type="expression" dxfId="263" priority="287">
      <formula>AND($Q21="OPEN",AND($O21&lt;=$A$3,$O21&gt;=$A$1))</formula>
    </cfRule>
  </conditionalFormatting>
  <conditionalFormatting sqref="X21">
    <cfRule type="expression" dxfId="262" priority="282">
      <formula>AND($I21="OPEN",$G21&lt;$A$1)</formula>
    </cfRule>
    <cfRule type="expression" dxfId="261" priority="283">
      <formula>AND($I21="OPEN",AND($G21&lt;=$A$3,$G21&gt;=$A$1))</formula>
    </cfRule>
    <cfRule type="cellIs" dxfId="260" priority="284" operator="equal">
      <formula>"DONE"</formula>
    </cfRule>
  </conditionalFormatting>
  <conditionalFormatting sqref="X22">
    <cfRule type="expression" dxfId="259" priority="279">
      <formula>AND($Q22="OPEN",$O22&lt;$A$1)</formula>
    </cfRule>
    <cfRule type="cellIs" dxfId="258" priority="280" operator="equal">
      <formula>"DONE"</formula>
    </cfRule>
    <cfRule type="expression" dxfId="257" priority="281">
      <formula>AND($Q22="OPEN",AND($O22&lt;=$A$3,$O22&gt;=$A$1))</formula>
    </cfRule>
  </conditionalFormatting>
  <conditionalFormatting sqref="X22">
    <cfRule type="expression" dxfId="256" priority="276">
      <formula>AND($I22="OPEN",$G22&lt;$A$1)</formula>
    </cfRule>
    <cfRule type="expression" dxfId="255" priority="277">
      <formula>AND($I22="OPEN",AND($G22&lt;=$A$3,$G22&gt;=$A$1))</formula>
    </cfRule>
    <cfRule type="cellIs" dxfId="254" priority="278" operator="equal">
      <formula>"DONE"</formula>
    </cfRule>
  </conditionalFormatting>
  <conditionalFormatting sqref="X23">
    <cfRule type="expression" dxfId="253" priority="273">
      <formula>AND($Q23="OPEN",$O23&lt;$A$1)</formula>
    </cfRule>
    <cfRule type="cellIs" dxfId="252" priority="274" operator="equal">
      <formula>"DONE"</formula>
    </cfRule>
    <cfRule type="expression" dxfId="251" priority="275">
      <formula>AND($Q23="OPEN",AND($O23&lt;=$A$3,$O23&gt;=$A$1))</formula>
    </cfRule>
  </conditionalFormatting>
  <conditionalFormatting sqref="X23">
    <cfRule type="expression" dxfId="250" priority="270">
      <formula>AND($I23="OPEN",$G23&lt;$A$1)</formula>
    </cfRule>
    <cfRule type="expression" dxfId="249" priority="271">
      <formula>AND($I23="OPEN",AND($G23&lt;=$A$3,$G23&gt;=$A$1))</formula>
    </cfRule>
    <cfRule type="cellIs" dxfId="248" priority="272" operator="equal">
      <formula>"DONE"</formula>
    </cfRule>
  </conditionalFormatting>
  <conditionalFormatting sqref="X24">
    <cfRule type="expression" dxfId="247" priority="267">
      <formula>AND($Q24="OPEN",$O24&lt;$A$1)</formula>
    </cfRule>
    <cfRule type="cellIs" dxfId="246" priority="268" operator="equal">
      <formula>"DONE"</formula>
    </cfRule>
    <cfRule type="expression" dxfId="245" priority="269">
      <formula>AND($Q24="OPEN",AND($O24&lt;=$A$3,$O24&gt;=$A$1))</formula>
    </cfRule>
  </conditionalFormatting>
  <conditionalFormatting sqref="X24">
    <cfRule type="expression" dxfId="244" priority="264">
      <formula>AND($I24="OPEN",$G24&lt;$A$1)</formula>
    </cfRule>
    <cfRule type="expression" dxfId="243" priority="265">
      <formula>AND($I24="OPEN",AND($G24&lt;=$A$3,$G24&gt;=$A$1))</formula>
    </cfRule>
    <cfRule type="cellIs" dxfId="242" priority="266" operator="equal">
      <formula>"DONE"</formula>
    </cfRule>
  </conditionalFormatting>
  <conditionalFormatting sqref="AA25">
    <cfRule type="expression" dxfId="241" priority="260">
      <formula>AND($Q26="OPEN",$O26&lt;$A$1)</formula>
    </cfRule>
    <cfRule type="cellIs" dxfId="240" priority="261" operator="equal">
      <formula>"DONE"</formula>
    </cfRule>
    <cfRule type="expression" dxfId="239" priority="262">
      <formula>AND($Q26="OPEN",AND($O26&lt;=$A$3,$O26&gt;=$A$1))</formula>
    </cfRule>
  </conditionalFormatting>
  <conditionalFormatting sqref="AA25">
    <cfRule type="expression" dxfId="238" priority="257">
      <formula>AND($I26="OPEN",$G26&lt;$A$1)</formula>
    </cfRule>
    <cfRule type="expression" dxfId="237" priority="258">
      <formula>AND($I26="OPEN",AND($G26&lt;=$A$3,$G26&gt;=$A$1))</formula>
    </cfRule>
    <cfRule type="cellIs" dxfId="236" priority="259" operator="equal">
      <formula>"DONE"</formula>
    </cfRule>
  </conditionalFormatting>
  <conditionalFormatting sqref="X27">
    <cfRule type="expression" dxfId="235" priority="253">
      <formula>AND($Q27="OPEN",$O27&lt;$A$1)</formula>
    </cfRule>
    <cfRule type="cellIs" dxfId="234" priority="254" operator="equal">
      <formula>"DONE"</formula>
    </cfRule>
    <cfRule type="expression" dxfId="233" priority="255">
      <formula>AND($Q27="OPEN",AND($O27&lt;=$A$3,$O27&gt;=$A$1))</formula>
    </cfRule>
  </conditionalFormatting>
  <conditionalFormatting sqref="X27">
    <cfRule type="expression" dxfId="232" priority="250">
      <formula>AND($I27="OPEN",$G27&lt;$A$1)</formula>
    </cfRule>
    <cfRule type="expression" dxfId="231" priority="251">
      <formula>AND($I27="OPEN",AND($G27&lt;=$A$3,$G27&gt;=$A$1))</formula>
    </cfRule>
    <cfRule type="cellIs" dxfId="230" priority="252" operator="equal">
      <formula>"DONE"</formula>
    </cfRule>
  </conditionalFormatting>
  <conditionalFormatting sqref="X28">
    <cfRule type="expression" dxfId="229" priority="246">
      <formula>AND($Q28="OPEN",$O28&lt;$A$1)</formula>
    </cfRule>
    <cfRule type="cellIs" dxfId="228" priority="247" operator="equal">
      <formula>"DONE"</formula>
    </cfRule>
    <cfRule type="expression" dxfId="227" priority="248">
      <formula>AND($Q28="OPEN",AND($O28&lt;=$A$3,$O28&gt;=$A$1))</formula>
    </cfRule>
  </conditionalFormatting>
  <conditionalFormatting sqref="X28">
    <cfRule type="expression" dxfId="226" priority="243">
      <formula>AND($I28="OPEN",$G28&lt;$A$1)</formula>
    </cfRule>
    <cfRule type="expression" dxfId="225" priority="244">
      <formula>AND($I28="OPEN",AND($G28&lt;=$A$3,$G28&gt;=$A$1))</formula>
    </cfRule>
    <cfRule type="cellIs" dxfId="224" priority="245" operator="equal">
      <formula>"DONE"</formula>
    </cfRule>
  </conditionalFormatting>
  <conditionalFormatting sqref="X29">
    <cfRule type="expression" dxfId="223" priority="239">
      <formula>AND($Q29="OPEN",$O29&lt;$A$1)</formula>
    </cfRule>
    <cfRule type="cellIs" dxfId="222" priority="240" operator="equal">
      <formula>"DONE"</formula>
    </cfRule>
    <cfRule type="expression" dxfId="221" priority="241">
      <formula>AND($Q29="OPEN",AND($O29&lt;=$A$3,$O29&gt;=$A$1))</formula>
    </cfRule>
  </conditionalFormatting>
  <conditionalFormatting sqref="X29">
    <cfRule type="expression" dxfId="220" priority="236">
      <formula>AND($I29="OPEN",$G29&lt;$A$1)</formula>
    </cfRule>
    <cfRule type="expression" dxfId="219" priority="237">
      <formula>AND($I29="OPEN",AND($G29&lt;=$A$3,$G29&gt;=$A$1))</formula>
    </cfRule>
    <cfRule type="cellIs" dxfId="218" priority="238" operator="equal">
      <formula>"DONE"</formula>
    </cfRule>
  </conditionalFormatting>
  <conditionalFormatting sqref="X31">
    <cfRule type="expression" dxfId="217" priority="232">
      <formula>AND($Q31="OPEN",$O31&lt;$A$1)</formula>
    </cfRule>
    <cfRule type="cellIs" dxfId="216" priority="233" operator="equal">
      <formula>"DONE"</formula>
    </cfRule>
    <cfRule type="expression" dxfId="215" priority="234">
      <formula>AND($Q31="OPEN",AND($O31&lt;=$A$3,$O31&gt;=$A$1))</formula>
    </cfRule>
  </conditionalFormatting>
  <conditionalFormatting sqref="X31">
    <cfRule type="expression" dxfId="214" priority="229">
      <formula>AND($I31="OPEN",$G31&lt;$A$1)</formula>
    </cfRule>
    <cfRule type="expression" dxfId="213" priority="230">
      <formula>AND($I31="OPEN",AND($G31&lt;=$A$3,$G31&gt;=$A$1))</formula>
    </cfRule>
    <cfRule type="cellIs" dxfId="212" priority="231" operator="equal">
      <formula>"DONE"</formula>
    </cfRule>
  </conditionalFormatting>
  <conditionalFormatting sqref="I32 M32 V32:W32">
    <cfRule type="expression" dxfId="211" priority="225">
      <formula>AND(#REF!="OPEN",#REF!&lt;$A$1)</formula>
    </cfRule>
    <cfRule type="cellIs" dxfId="210" priority="226" operator="equal">
      <formula>"DONE"</formula>
    </cfRule>
    <cfRule type="expression" dxfId="209" priority="227">
      <formula>AND(#REF!="OPEN",AND(#REF!&lt;=$A$3,#REF!&gt;=$A$1))</formula>
    </cfRule>
  </conditionalFormatting>
  <conditionalFormatting sqref="V32">
    <cfRule type="expression" dxfId="208" priority="222">
      <formula>AND($I32="OPEN",$G32&lt;$A$1)</formula>
    </cfRule>
    <cfRule type="expression" dxfId="207" priority="223">
      <formula>AND($I32="OPEN",AND($G32&lt;=$A$3,$G32&gt;=$A$1))</formula>
    </cfRule>
    <cfRule type="cellIs" dxfId="206" priority="224" operator="equal">
      <formula>"DONE"</formula>
    </cfRule>
  </conditionalFormatting>
  <conditionalFormatting sqref="W9">
    <cfRule type="expression" dxfId="205" priority="219">
      <formula>AND($U9="OPEN",$S9&lt;$A$1)</formula>
    </cfRule>
    <cfRule type="expression" dxfId="204" priority="220">
      <formula>AND($U9="OPEN",AND($S9&lt;=$A$3,$S9&gt;=$A$1))</formula>
    </cfRule>
    <cfRule type="cellIs" dxfId="203" priority="221" operator="equal">
      <formula>"DONE"</formula>
    </cfRule>
  </conditionalFormatting>
  <conditionalFormatting sqref="X9">
    <cfRule type="expression" dxfId="202" priority="216">
      <formula>AND($U9="OPEN",$S9&lt;$A$1)</formula>
    </cfRule>
    <cfRule type="expression" dxfId="201" priority="217">
      <formula>AND($U9="OPEN",AND($S9&lt;=$A$3,$S9&gt;=$A$1))</formula>
    </cfRule>
    <cfRule type="cellIs" dxfId="200" priority="218" operator="equal">
      <formula>"DONE"</formula>
    </cfRule>
  </conditionalFormatting>
  <conditionalFormatting sqref="W10">
    <cfRule type="expression" dxfId="199" priority="213">
      <formula>AND($U10="OPEN",$S10&lt;$A$1)</formula>
    </cfRule>
    <cfRule type="expression" dxfId="198" priority="214">
      <formula>AND($U10="OPEN",AND($S10&lt;=$A$3,$S10&gt;=$A$1))</formula>
    </cfRule>
    <cfRule type="cellIs" dxfId="197" priority="215" operator="equal">
      <formula>"DONE"</formula>
    </cfRule>
  </conditionalFormatting>
  <conditionalFormatting sqref="X10">
    <cfRule type="expression" dxfId="196" priority="210">
      <formula>AND($U10="OPEN",$S10&lt;$A$1)</formula>
    </cfRule>
    <cfRule type="expression" dxfId="195" priority="211">
      <formula>AND($U10="OPEN",AND($S10&lt;=$A$3,$S10&gt;=$A$1))</formula>
    </cfRule>
    <cfRule type="cellIs" dxfId="194" priority="212" operator="equal">
      <formula>"DONE"</formula>
    </cfRule>
  </conditionalFormatting>
  <conditionalFormatting sqref="W11">
    <cfRule type="expression" dxfId="193" priority="207">
      <formula>AND($U11="OPEN",$S11&lt;$A$1)</formula>
    </cfRule>
    <cfRule type="expression" dxfId="192" priority="208">
      <formula>AND($U11="OPEN",AND($S11&lt;=$A$3,$S11&gt;=$A$1))</formula>
    </cfRule>
    <cfRule type="cellIs" dxfId="191" priority="209" operator="equal">
      <formula>"DONE"</formula>
    </cfRule>
  </conditionalFormatting>
  <conditionalFormatting sqref="X11">
    <cfRule type="expression" dxfId="190" priority="204">
      <formula>AND($U11="OPEN",$S11&lt;$A$1)</formula>
    </cfRule>
    <cfRule type="expression" dxfId="189" priority="205">
      <formula>AND($U11="OPEN",AND($S11&lt;=$A$3,$S11&gt;=$A$1))</formula>
    </cfRule>
    <cfRule type="cellIs" dxfId="188" priority="206" operator="equal">
      <formula>"DONE"</formula>
    </cfRule>
  </conditionalFormatting>
  <conditionalFormatting sqref="W13">
    <cfRule type="expression" dxfId="187" priority="201">
      <formula>AND($U13="OPEN",$S13&lt;$A$1)</formula>
    </cfRule>
    <cfRule type="expression" dxfId="186" priority="202">
      <formula>AND($U13="OPEN",AND($S13&lt;=$A$3,$S13&gt;=$A$1))</formula>
    </cfRule>
    <cfRule type="cellIs" dxfId="185" priority="203" operator="equal">
      <formula>"DONE"</formula>
    </cfRule>
  </conditionalFormatting>
  <conditionalFormatting sqref="X13">
    <cfRule type="expression" dxfId="184" priority="198">
      <formula>AND($U13="OPEN",$S13&lt;$A$1)</formula>
    </cfRule>
    <cfRule type="expression" dxfId="183" priority="199">
      <formula>AND($U13="OPEN",AND($S13&lt;=$A$3,$S13&gt;=$A$1))</formula>
    </cfRule>
    <cfRule type="cellIs" dxfId="182" priority="200" operator="equal">
      <formula>"DONE"</formula>
    </cfRule>
  </conditionalFormatting>
  <conditionalFormatting sqref="W14">
    <cfRule type="expression" dxfId="181" priority="195">
      <formula>AND($U14="OPEN",$S14&lt;$A$1)</formula>
    </cfRule>
    <cfRule type="expression" dxfId="180" priority="196">
      <formula>AND($U14="OPEN",AND($S14&lt;=$A$3,$S14&gt;=$A$1))</formula>
    </cfRule>
    <cfRule type="cellIs" dxfId="179" priority="197" operator="equal">
      <formula>"DONE"</formula>
    </cfRule>
  </conditionalFormatting>
  <conditionalFormatting sqref="X14">
    <cfRule type="expression" dxfId="178" priority="192">
      <formula>AND($U14="OPEN",$S14&lt;$A$1)</formula>
    </cfRule>
    <cfRule type="expression" dxfId="177" priority="193">
      <formula>AND($U14="OPEN",AND($S14&lt;=$A$3,$S14&gt;=$A$1))</formula>
    </cfRule>
    <cfRule type="cellIs" dxfId="176" priority="194" operator="equal">
      <formula>"DONE"</formula>
    </cfRule>
  </conditionalFormatting>
  <conditionalFormatting sqref="W15">
    <cfRule type="expression" dxfId="175" priority="189">
      <formula>AND($U15="OPEN",$S15&lt;$A$1)</formula>
    </cfRule>
    <cfRule type="expression" dxfId="174" priority="190">
      <formula>AND($U15="OPEN",AND($S15&lt;=$A$3,$S15&gt;=$A$1))</formula>
    </cfRule>
    <cfRule type="cellIs" dxfId="173" priority="191" operator="equal">
      <formula>"DONE"</formula>
    </cfRule>
  </conditionalFormatting>
  <conditionalFormatting sqref="X15">
    <cfRule type="expression" dxfId="172" priority="186">
      <formula>AND($U15="OPEN",$S15&lt;$A$1)</formula>
    </cfRule>
    <cfRule type="expression" dxfId="171" priority="187">
      <formula>AND($U15="OPEN",AND($S15&lt;=$A$3,$S15&gt;=$A$1))</formula>
    </cfRule>
    <cfRule type="cellIs" dxfId="170" priority="188" operator="equal">
      <formula>"DONE"</formula>
    </cfRule>
  </conditionalFormatting>
  <conditionalFormatting sqref="Y7">
    <cfRule type="expression" dxfId="169" priority="182">
      <formula>AND($U7="OPEN",$S7&lt;$A$1)</formula>
    </cfRule>
    <cfRule type="expression" dxfId="168" priority="183">
      <formula>AND($U7="OPEN",AND($S7&lt;=$A$3,$S7&gt;=$A$1))</formula>
    </cfRule>
    <cfRule type="cellIs" dxfId="167" priority="184" operator="equal">
      <formula>"DONE"</formula>
    </cfRule>
  </conditionalFormatting>
  <conditionalFormatting sqref="AA7">
    <cfRule type="expression" dxfId="166" priority="179">
      <formula>AND($U7="OPEN",$S7&lt;$A$1)</formula>
    </cfRule>
    <cfRule type="expression" dxfId="165" priority="180">
      <formula>AND($U7="OPEN",AND($S7&lt;=$A$3,$S7&gt;=$A$1))</formula>
    </cfRule>
    <cfRule type="cellIs" dxfId="164" priority="181" operator="equal">
      <formula>"DONE"</formula>
    </cfRule>
  </conditionalFormatting>
  <conditionalFormatting sqref="Y8">
    <cfRule type="expression" dxfId="163" priority="175">
      <formula>AND($U8="OPEN",$S8&lt;$A$1)</formula>
    </cfRule>
    <cfRule type="expression" dxfId="162" priority="176">
      <formula>AND($U8="OPEN",AND($S8&lt;=$A$3,$S8&gt;=$A$1))</formula>
    </cfRule>
    <cfRule type="cellIs" dxfId="161" priority="177" operator="equal">
      <formula>"DONE"</formula>
    </cfRule>
  </conditionalFormatting>
  <conditionalFormatting sqref="AA8">
    <cfRule type="expression" dxfId="160" priority="172">
      <formula>AND($U8="OPEN",$S8&lt;$A$1)</formula>
    </cfRule>
    <cfRule type="expression" dxfId="159" priority="173">
      <formula>AND($U8="OPEN",AND($S8&lt;=$A$3,$S8&gt;=$A$1))</formula>
    </cfRule>
    <cfRule type="cellIs" dxfId="158" priority="174" operator="equal">
      <formula>"DONE"</formula>
    </cfRule>
  </conditionalFormatting>
  <conditionalFormatting sqref="AA13">
    <cfRule type="expression" dxfId="157" priority="169">
      <formula>AND($U13="OPEN",$S13&lt;$A$1)</formula>
    </cfRule>
    <cfRule type="expression" dxfId="156" priority="170">
      <formula>AND($U13="OPEN",AND($S13&lt;=$A$3,$S13&gt;=$A$1))</formula>
    </cfRule>
    <cfRule type="cellIs" dxfId="155" priority="171" operator="equal">
      <formula>"DONE"</formula>
    </cfRule>
  </conditionalFormatting>
  <conditionalFormatting sqref="AA14">
    <cfRule type="expression" dxfId="154" priority="166">
      <formula>AND($U14="OPEN",$S14&lt;$A$1)</formula>
    </cfRule>
    <cfRule type="expression" dxfId="153" priority="167">
      <formula>AND($U14="OPEN",AND($S14&lt;=$A$3,$S14&gt;=$A$1))</formula>
    </cfRule>
    <cfRule type="cellIs" dxfId="152" priority="168" operator="equal">
      <formula>"DONE"</formula>
    </cfRule>
  </conditionalFormatting>
  <conditionalFormatting sqref="AA15">
    <cfRule type="expression" dxfId="151" priority="163">
      <formula>AND($U15="OPEN",$S15&lt;$A$1)</formula>
    </cfRule>
    <cfRule type="expression" dxfId="150" priority="164">
      <formula>AND($U15="OPEN",AND($S15&lt;=$A$3,$S15&gt;=$A$1))</formula>
    </cfRule>
    <cfRule type="cellIs" dxfId="149" priority="165" operator="equal">
      <formula>"DONE"</formula>
    </cfRule>
  </conditionalFormatting>
  <conditionalFormatting sqref="AA26">
    <cfRule type="expression" dxfId="148" priority="157">
      <formula>AND($U26="OPEN",$S26&lt;$A$1)</formula>
    </cfRule>
    <cfRule type="expression" dxfId="147" priority="158">
      <formula>AND($U26="OPEN",AND($S26&lt;=$A$3,$S26&gt;=$A$1))</formula>
    </cfRule>
    <cfRule type="cellIs" dxfId="146" priority="159" operator="equal">
      <formula>"DONE"</formula>
    </cfRule>
  </conditionalFormatting>
  <conditionalFormatting sqref="AA27">
    <cfRule type="expression" dxfId="145" priority="154">
      <formula>AND($U27="OPEN",$S27&lt;$A$1)</formula>
    </cfRule>
    <cfRule type="expression" dxfId="144" priority="155">
      <formula>AND($U27="OPEN",AND($S27&lt;=$A$3,$S27&gt;=$A$1))</formula>
    </cfRule>
    <cfRule type="cellIs" dxfId="143" priority="156" operator="equal">
      <formula>"DONE"</formula>
    </cfRule>
  </conditionalFormatting>
  <conditionalFormatting sqref="AA28">
    <cfRule type="expression" dxfId="142" priority="151">
      <formula>AND($U28="OPEN",$S28&lt;$A$1)</formula>
    </cfRule>
    <cfRule type="expression" dxfId="141" priority="152">
      <formula>AND($U28="OPEN",AND($S28&lt;=$A$3,$S28&gt;=$A$1))</formula>
    </cfRule>
    <cfRule type="cellIs" dxfId="140" priority="153" operator="equal">
      <formula>"DONE"</formula>
    </cfRule>
  </conditionalFormatting>
  <conditionalFormatting sqref="AA29">
    <cfRule type="expression" dxfId="139" priority="148">
      <formula>AND($U29="OPEN",$S29&lt;$A$1)</formula>
    </cfRule>
    <cfRule type="expression" dxfId="138" priority="149">
      <formula>AND($U29="OPEN",AND($S29&lt;=$A$3,$S29&gt;=$A$1))</formula>
    </cfRule>
    <cfRule type="cellIs" dxfId="137" priority="150" operator="equal">
      <formula>"DONE"</formula>
    </cfRule>
  </conditionalFormatting>
  <conditionalFormatting sqref="U10">
    <cfRule type="expression" dxfId="136" priority="131">
      <formula>AND($U10="OPEN",$S10&lt;$A$1)</formula>
    </cfRule>
    <cfRule type="expression" dxfId="135" priority="132">
      <formula>AND($U10="OPEN",AND($S10&lt;=$A$3,$S10&gt;=$A$1))</formula>
    </cfRule>
    <cfRule type="cellIs" dxfId="134" priority="133" operator="equal">
      <formula>"DONE"</formula>
    </cfRule>
  </conditionalFormatting>
  <conditionalFormatting sqref="U10">
    <cfRule type="expression" dxfId="133" priority="128">
      <formula>AND($Q10="OPEN",$O10&lt;$A$1)</formula>
    </cfRule>
    <cfRule type="cellIs" dxfId="132" priority="129" operator="equal">
      <formula>"DONE"</formula>
    </cfRule>
    <cfRule type="expression" dxfId="131" priority="130">
      <formula>AND($Q10="OPEN",AND($O10&lt;=$A$3,$O10&gt;=$A$1))</formula>
    </cfRule>
  </conditionalFormatting>
  <conditionalFormatting sqref="U10">
    <cfRule type="expression" dxfId="130" priority="125">
      <formula>AND($I10="OPEN",$G10&lt;$A$1)</formula>
    </cfRule>
    <cfRule type="expression" dxfId="129" priority="126">
      <formula>AND($I10="OPEN",AND($G10&lt;=$A$3,$G10&gt;=$A$1))</formula>
    </cfRule>
    <cfRule type="cellIs" dxfId="128" priority="127" operator="equal">
      <formula>"DONE"</formula>
    </cfRule>
  </conditionalFormatting>
  <conditionalFormatting sqref="U11">
    <cfRule type="expression" dxfId="127" priority="121">
      <formula>AND($U11="OPEN",$S11&lt;$A$1)</formula>
    </cfRule>
    <cfRule type="expression" dxfId="126" priority="122">
      <formula>AND($U11="OPEN",AND($S11&lt;=$A$3,$S11&gt;=$A$1))</formula>
    </cfRule>
    <cfRule type="cellIs" dxfId="125" priority="123" operator="equal">
      <formula>"DONE"</formula>
    </cfRule>
  </conditionalFormatting>
  <conditionalFormatting sqref="U11">
    <cfRule type="expression" dxfId="124" priority="118">
      <formula>AND($Q11="OPEN",$O11&lt;$A$1)</formula>
    </cfRule>
    <cfRule type="cellIs" dxfId="123" priority="119" operator="equal">
      <formula>"DONE"</formula>
    </cfRule>
    <cfRule type="expression" dxfId="122" priority="120">
      <formula>AND($Q11="OPEN",AND($O11&lt;=$A$3,$O11&gt;=$A$1))</formula>
    </cfRule>
  </conditionalFormatting>
  <conditionalFormatting sqref="U11">
    <cfRule type="expression" dxfId="121" priority="115">
      <formula>AND($I11="OPEN",$G11&lt;$A$1)</formula>
    </cfRule>
    <cfRule type="expression" dxfId="120" priority="116">
      <formula>AND($I11="OPEN",AND($G11&lt;=$A$3,$G11&gt;=$A$1))</formula>
    </cfRule>
    <cfRule type="cellIs" dxfId="119" priority="117" operator="equal">
      <formula>"DONE"</formula>
    </cfRule>
  </conditionalFormatting>
  <conditionalFormatting sqref="Z32">
    <cfRule type="cellIs" dxfId="118" priority="508" operator="equal">
      <formula>"DONE"</formula>
    </cfRule>
    <cfRule type="expression" dxfId="117" priority="509">
      <formula>AND($Z32="OPEN",AND($X32&lt;=$A$3,$X32&gt;=$A$1))</formula>
    </cfRule>
    <cfRule type="expression" dxfId="116" priority="510">
      <formula>AND($Z32="OPEN",$X32&lt;$A$1)</formula>
    </cfRule>
  </conditionalFormatting>
  <conditionalFormatting sqref="Z32 T32">
    <cfRule type="expression" dxfId="115" priority="517">
      <formula>AND($T32="OPEN",$R32&lt;$A$1)</formula>
    </cfRule>
    <cfRule type="expression" dxfId="114" priority="518">
      <formula>AND($T32="OPEN",AND($R32&lt;=$A$3,$R32&gt;=$A$1))</formula>
    </cfRule>
    <cfRule type="cellIs" dxfId="113" priority="519" operator="equal">
      <formula>"DONE"</formula>
    </cfRule>
  </conditionalFormatting>
  <conditionalFormatting sqref="P32">
    <cfRule type="expression" dxfId="112" priority="109">
      <formula>AND($I32="OPEN",$G32&lt;$A$1)</formula>
    </cfRule>
    <cfRule type="expression" dxfId="111" priority="110">
      <formula>AND($I32="OPEN",AND($G32&lt;=$A$3,$G32&gt;=$A$1))</formula>
    </cfRule>
    <cfRule type="cellIs" dxfId="110" priority="111" operator="equal">
      <formula>"DONE"</formula>
    </cfRule>
  </conditionalFormatting>
  <conditionalFormatting sqref="W32">
    <cfRule type="expression" dxfId="109" priority="99">
      <formula>AND($I32="OPEN",$G32&lt;$A$1)</formula>
    </cfRule>
    <cfRule type="expression" dxfId="108" priority="100">
      <formula>AND($I32="OPEN",AND($G32&lt;=$A$3,$G32&gt;=$A$1))</formula>
    </cfRule>
    <cfRule type="cellIs" dxfId="107" priority="101" operator="equal">
      <formula>"DONE"</formula>
    </cfRule>
  </conditionalFormatting>
  <conditionalFormatting sqref="M26">
    <cfRule type="expression" dxfId="106" priority="93">
      <formula>AND($I26="OPEN",$G26&lt;$A$1)</formula>
    </cfRule>
    <cfRule type="expression" dxfId="105" priority="94">
      <formula>AND($I26="OPEN",AND($G26&lt;=$A$3,$G26&gt;=$A$1))</formula>
    </cfRule>
    <cfRule type="cellIs" dxfId="104" priority="95" operator="equal">
      <formula>"DONE"</formula>
    </cfRule>
  </conditionalFormatting>
  <conditionalFormatting sqref="Y32 I32 AA32">
    <cfRule type="cellIs" dxfId="103" priority="550" operator="equal">
      <formula>"DONE"</formula>
    </cfRule>
    <cfRule type="expression" dxfId="102" priority="551">
      <formula>AND($Y32="OPEN",AND($W32&lt;=$A$3,$W32&gt;=$A$1))</formula>
    </cfRule>
    <cfRule type="expression" dxfId="101" priority="552">
      <formula>AND($Y32="OPEN",$W32&lt;$A$1)</formula>
    </cfRule>
  </conditionalFormatting>
  <conditionalFormatting sqref="S32 Y32 V32:W32">
    <cfRule type="expression" dxfId="100" priority="556">
      <formula>AND($S32="OPEN",$Q32&lt;$A$1)</formula>
    </cfRule>
    <cfRule type="expression" dxfId="99" priority="557">
      <formula>AND($S32="OPEN",AND($Q32&lt;=$A$3,$Q32&gt;=$A$1))</formula>
    </cfRule>
    <cfRule type="cellIs" dxfId="98" priority="558" operator="equal">
      <formula>"DONE"</formula>
    </cfRule>
  </conditionalFormatting>
  <conditionalFormatting sqref="P32">
    <cfRule type="expression" dxfId="97" priority="565">
      <formula>AND($P32="OPEN",#REF!&lt;$A$1)</formula>
    </cfRule>
    <cfRule type="cellIs" dxfId="96" priority="566" operator="equal">
      <formula>"DONE"</formula>
    </cfRule>
    <cfRule type="expression" dxfId="95" priority="567">
      <formula>AND($P32="OPEN",AND(#REF!&lt;=$A$3,#REF!&gt;=$A$1))</formula>
    </cfRule>
  </conditionalFormatting>
  <conditionalFormatting sqref="AA32">
    <cfRule type="expression" dxfId="94" priority="87">
      <formula>AND($S32="OPEN",$Q32&lt;$A$1)</formula>
    </cfRule>
    <cfRule type="expression" dxfId="93" priority="88">
      <formula>AND($S32="OPEN",AND($Q32&lt;=$A$3,$Q32&gt;=$A$1))</formula>
    </cfRule>
    <cfRule type="cellIs" dxfId="92" priority="89" operator="equal">
      <formula>"DONE"</formula>
    </cfRule>
  </conditionalFormatting>
  <conditionalFormatting sqref="X32">
    <cfRule type="expression" dxfId="91" priority="83">
      <formula>AND(#REF!="OPEN",#REF!&lt;$A$1)</formula>
    </cfRule>
    <cfRule type="cellIs" dxfId="90" priority="84" operator="equal">
      <formula>"DONE"</formula>
    </cfRule>
    <cfRule type="expression" dxfId="89" priority="85">
      <formula>AND(#REF!="OPEN",AND(#REF!&lt;=$A$3,#REF!&gt;=$A$1))</formula>
    </cfRule>
  </conditionalFormatting>
  <conditionalFormatting sqref="X32">
    <cfRule type="expression" dxfId="88" priority="80">
      <formula>AND($I32="OPEN",$G32&lt;$A$1)</formula>
    </cfRule>
    <cfRule type="expression" dxfId="87" priority="81">
      <formula>AND($I32="OPEN",AND($G32&lt;=$A$3,$G32&gt;=$A$1))</formula>
    </cfRule>
    <cfRule type="cellIs" dxfId="86" priority="82" operator="equal">
      <formula>"DONE"</formula>
    </cfRule>
  </conditionalFormatting>
  <conditionalFormatting sqref="X32">
    <cfRule type="expression" dxfId="85" priority="77">
      <formula>AND($S32="OPEN",$Q32&lt;$A$1)</formula>
    </cfRule>
    <cfRule type="expression" dxfId="84" priority="78">
      <formula>AND($S32="OPEN",AND($Q32&lt;=$A$3,$Q32&gt;=$A$1))</formula>
    </cfRule>
    <cfRule type="cellIs" dxfId="83" priority="79" operator="equal">
      <formula>"DONE"</formula>
    </cfRule>
  </conditionalFormatting>
  <conditionalFormatting sqref="Q32">
    <cfRule type="expression" dxfId="82" priority="71">
      <formula>AND($Q32="OPEN",$O32&lt;$A$1)</formula>
    </cfRule>
    <cfRule type="cellIs" dxfId="81" priority="72" operator="equal">
      <formula>"DONE"</formula>
    </cfRule>
    <cfRule type="expression" dxfId="80" priority="73">
      <formula>AND($Q32="OPEN",AND($O32&lt;=$A$3,$O32&gt;=$A$1))</formula>
    </cfRule>
  </conditionalFormatting>
  <conditionalFormatting sqref="Q32">
    <cfRule type="expression" dxfId="79" priority="68">
      <formula>AND($I32="OPEN",$G32&lt;$A$1)</formula>
    </cfRule>
    <cfRule type="expression" dxfId="78" priority="69">
      <formula>AND($I32="OPEN",AND($G32&lt;=$A$3,$G32&gt;=$A$1))</formula>
    </cfRule>
    <cfRule type="cellIs" dxfId="77" priority="70" operator="equal">
      <formula>"DONE"</formula>
    </cfRule>
  </conditionalFormatting>
  <conditionalFormatting sqref="M27">
    <cfRule type="expression" dxfId="76" priority="65">
      <formula>AND($I27="OPEN",$G27&lt;$A$1)</formula>
    </cfRule>
    <cfRule type="expression" dxfId="75" priority="66">
      <formula>AND($I27="OPEN",AND($G27&lt;=$A$3,$G27&gt;=$A$1))</formula>
    </cfRule>
    <cfRule type="cellIs" dxfId="74" priority="67" operator="equal">
      <formula>"DONE"</formula>
    </cfRule>
  </conditionalFormatting>
  <conditionalFormatting sqref="M28">
    <cfRule type="expression" dxfId="73" priority="62">
      <formula>AND($I28="OPEN",$G28&lt;$A$1)</formula>
    </cfRule>
    <cfRule type="expression" dxfId="72" priority="63">
      <formula>AND($I28="OPEN",AND($G28&lt;=$A$3,$G28&gt;=$A$1))</formula>
    </cfRule>
    <cfRule type="cellIs" dxfId="71" priority="64" operator="equal">
      <formula>"DONE"</formula>
    </cfRule>
  </conditionalFormatting>
  <conditionalFormatting sqref="M29">
    <cfRule type="expression" dxfId="70" priority="59">
      <formula>AND($I29="OPEN",$G29&lt;$A$1)</formula>
    </cfRule>
    <cfRule type="expression" dxfId="69" priority="60">
      <formula>AND($I29="OPEN",AND($G29&lt;=$A$3,$G29&gt;=$A$1))</formula>
    </cfRule>
    <cfRule type="cellIs" dxfId="68" priority="61" operator="equal">
      <formula>"DONE"</formula>
    </cfRule>
  </conditionalFormatting>
  <conditionalFormatting sqref="M31">
    <cfRule type="expression" dxfId="67" priority="56">
      <formula>AND($I31="OPEN",$G31&lt;$A$1)</formula>
    </cfRule>
    <cfRule type="expression" dxfId="66" priority="57">
      <formula>AND($I31="OPEN",AND($G31&lt;=$A$3,$G31&gt;=$A$1))</formula>
    </cfRule>
    <cfRule type="cellIs" dxfId="65" priority="58" operator="equal">
      <formula>"DONE"</formula>
    </cfRule>
  </conditionalFormatting>
  <conditionalFormatting sqref="M32">
    <cfRule type="expression" dxfId="64" priority="53">
      <formula>AND($Q32="OPEN",$O32&lt;$A$1)</formula>
    </cfRule>
    <cfRule type="cellIs" dxfId="63" priority="54" operator="equal">
      <formula>"DONE"</formula>
    </cfRule>
    <cfRule type="expression" dxfId="62" priority="55">
      <formula>AND($Q32="OPEN",AND($O32&lt;=$A$3,$O32&gt;=$A$1))</formula>
    </cfRule>
  </conditionalFormatting>
  <conditionalFormatting sqref="M32">
    <cfRule type="expression" dxfId="61" priority="50">
      <formula>AND($I32="OPEN",$G32&lt;$A$1)</formula>
    </cfRule>
    <cfRule type="expression" dxfId="60" priority="51">
      <formula>AND($I32="OPEN",AND($G32&lt;=$A$3,$G32&gt;=$A$1))</formula>
    </cfRule>
    <cfRule type="cellIs" dxfId="59" priority="52" operator="equal">
      <formula>"DONE"</formula>
    </cfRule>
  </conditionalFormatting>
  <conditionalFormatting sqref="U32">
    <cfRule type="expression" dxfId="58" priority="47">
      <formula>AND($Q31="OPEN",$O31&lt;$A$1)</formula>
    </cfRule>
    <cfRule type="cellIs" dxfId="57" priority="48" operator="equal">
      <formula>"DONE"</formula>
    </cfRule>
    <cfRule type="expression" dxfId="56" priority="49">
      <formula>AND($Q31="OPEN",AND($O31&lt;=$A$3,$O31&gt;=$A$1))</formula>
    </cfRule>
  </conditionalFormatting>
  <conditionalFormatting sqref="U32">
    <cfRule type="expression" dxfId="55" priority="44">
      <formula>AND($I31="OPEN",$G31&lt;$A$1)</formula>
    </cfRule>
    <cfRule type="expression" dxfId="54" priority="45">
      <formula>AND($I31="OPEN",AND($G31&lt;=$A$3,$G31&gt;=$A$1))</formula>
    </cfRule>
    <cfRule type="cellIs" dxfId="53" priority="46" operator="equal">
      <formula>"DONE"</formula>
    </cfRule>
  </conditionalFormatting>
  <conditionalFormatting sqref="U29">
    <cfRule type="expression" dxfId="52" priority="41">
      <formula>AND($Q29="OPEN",$O29&lt;$A$1)</formula>
    </cfRule>
    <cfRule type="cellIs" dxfId="51" priority="42" operator="equal">
      <formula>"DONE"</formula>
    </cfRule>
    <cfRule type="expression" dxfId="50" priority="43">
      <formula>AND($Q29="OPEN",AND($O29&lt;=$A$3,$O29&gt;=$A$1))</formula>
    </cfRule>
  </conditionalFormatting>
  <conditionalFormatting sqref="U29">
    <cfRule type="expression" dxfId="49" priority="38">
      <formula>AND($I29="OPEN",$G29&lt;$A$1)</formula>
    </cfRule>
    <cfRule type="expression" dxfId="48" priority="39">
      <formula>AND($I29="OPEN",AND($G29&lt;=$A$3,$G29&gt;=$A$1))</formula>
    </cfRule>
    <cfRule type="cellIs" dxfId="47" priority="40" operator="equal">
      <formula>"DONE"</formula>
    </cfRule>
  </conditionalFormatting>
  <conditionalFormatting sqref="U28">
    <cfRule type="expression" dxfId="46" priority="35">
      <formula>AND($Q28="OPEN",$O28&lt;$A$1)</formula>
    </cfRule>
    <cfRule type="cellIs" dxfId="45" priority="36" operator="equal">
      <formula>"DONE"</formula>
    </cfRule>
    <cfRule type="expression" dxfId="44" priority="37">
      <formula>AND($Q28="OPEN",AND($O28&lt;=$A$3,$O28&gt;=$A$1))</formula>
    </cfRule>
  </conditionalFormatting>
  <conditionalFormatting sqref="U28">
    <cfRule type="expression" dxfId="43" priority="32">
      <formula>AND($I28="OPEN",$G28&lt;$A$1)</formula>
    </cfRule>
    <cfRule type="expression" dxfId="42" priority="33">
      <formula>AND($I28="OPEN",AND($G28&lt;=$A$3,$G28&gt;=$A$1))</formula>
    </cfRule>
    <cfRule type="cellIs" dxfId="41" priority="34" operator="equal">
      <formula>"DONE"</formula>
    </cfRule>
  </conditionalFormatting>
  <conditionalFormatting sqref="U27">
    <cfRule type="expression" dxfId="40" priority="29">
      <formula>AND($Q27="OPEN",$O27&lt;$A$1)</formula>
    </cfRule>
    <cfRule type="cellIs" dxfId="39" priority="30" operator="equal">
      <formula>"DONE"</formula>
    </cfRule>
    <cfRule type="expression" dxfId="38" priority="31">
      <formula>AND($Q27="OPEN",AND($O27&lt;=$A$3,$O27&gt;=$A$1))</formula>
    </cfRule>
  </conditionalFormatting>
  <conditionalFormatting sqref="U27">
    <cfRule type="expression" dxfId="37" priority="26">
      <formula>AND($I27="OPEN",$G27&lt;$A$1)</formula>
    </cfRule>
    <cfRule type="expression" dxfId="36" priority="27">
      <formula>AND($I27="OPEN",AND($G27&lt;=$A$3,$G27&gt;=$A$1))</formula>
    </cfRule>
    <cfRule type="cellIs" dxfId="35" priority="28" operator="equal">
      <formula>"DONE"</formula>
    </cfRule>
  </conditionalFormatting>
  <conditionalFormatting sqref="U26">
    <cfRule type="expression" dxfId="34" priority="22">
      <formula>AND($Q26="OPEN",$O26&lt;$A$1)</formula>
    </cfRule>
    <cfRule type="cellIs" dxfId="33" priority="23" operator="equal">
      <formula>"DONE"</formula>
    </cfRule>
    <cfRule type="expression" dxfId="32" priority="24">
      <formula>AND($Q26="OPEN",AND($O26&lt;=$A$3,$O26&gt;=$A$1))</formula>
    </cfRule>
  </conditionalFormatting>
  <conditionalFormatting sqref="U26">
    <cfRule type="expression" dxfId="31" priority="19">
      <formula>AND($I26="OPEN",$G26&lt;$A$1)</formula>
    </cfRule>
    <cfRule type="expression" dxfId="30" priority="20">
      <formula>AND($I26="OPEN",AND($G26&lt;=$A$3,$G26&gt;=$A$1))</formula>
    </cfRule>
    <cfRule type="cellIs" dxfId="29" priority="21" operator="equal">
      <formula>"DONE"</formula>
    </cfRule>
  </conditionalFormatting>
  <conditionalFormatting sqref="U25">
    <cfRule type="expression" dxfId="28" priority="16">
      <formula>AND($Q25="OPEN",$O25&lt;$A$1)</formula>
    </cfRule>
    <cfRule type="cellIs" dxfId="27" priority="17" operator="equal">
      <formula>"DONE"</formula>
    </cfRule>
    <cfRule type="expression" dxfId="26" priority="18">
      <formula>AND($Q25="OPEN",AND($O25&lt;=$A$3,$O25&gt;=$A$1))</formula>
    </cfRule>
  </conditionalFormatting>
  <conditionalFormatting sqref="U25">
    <cfRule type="expression" dxfId="25" priority="13">
      <formula>AND($I25="OPEN",$G25&lt;$A$1)</formula>
    </cfRule>
    <cfRule type="expression" dxfId="24" priority="14">
      <formula>AND($I25="OPEN",AND($G25&lt;=$A$3,$G25&gt;=$A$1))</formula>
    </cfRule>
    <cfRule type="cellIs" dxfId="23" priority="15" operator="equal">
      <formula>"DONE"</formula>
    </cfRule>
  </conditionalFormatting>
  <conditionalFormatting sqref="U32">
    <cfRule type="expression" dxfId="22" priority="589">
      <formula>AND($U32="OPEN",$S31&lt;$A$1)</formula>
    </cfRule>
    <cfRule type="expression" dxfId="21" priority="590">
      <formula>AND($U32="OPEN",AND($S31&lt;=$A$3,$S31&gt;=$A$1))</formula>
    </cfRule>
    <cfRule type="cellIs" dxfId="20" priority="591" operator="equal">
      <formula>"DONE"</formula>
    </cfRule>
  </conditionalFormatting>
  <conditionalFormatting sqref="X31 AA31">
    <cfRule type="expression" dxfId="19" priority="595">
      <formula>AND($U32="OPEN",$S31&lt;$A$1)</formula>
    </cfRule>
    <cfRule type="expression" dxfId="18" priority="596">
      <formula>AND($U32="OPEN",AND($S31&lt;=$A$3,$S31&gt;=$A$1))</formula>
    </cfRule>
    <cfRule type="cellIs" dxfId="17" priority="597" operator="equal">
      <formula>"DONE"</formula>
    </cfRule>
  </conditionalFormatting>
  <conditionalFormatting sqref="AA32">
    <cfRule type="expression" dxfId="16" priority="598">
      <formula>AND(#REF!="OPEN",$S32&lt;$A$1)</formula>
    </cfRule>
    <cfRule type="expression" dxfId="15" priority="599">
      <formula>AND(#REF!="OPEN",AND($S32&lt;=$A$3,$S32&gt;=$A$1))</formula>
    </cfRule>
    <cfRule type="cellIs" dxfId="14" priority="600" operator="equal">
      <formula>"DONE"</formula>
    </cfRule>
  </conditionalFormatting>
  <conditionalFormatting sqref="AA26">
    <cfRule type="expression" dxfId="13" priority="4">
      <formula>AND($Q27="OPEN",$O27&lt;$A$1)</formula>
    </cfRule>
    <cfRule type="cellIs" dxfId="12" priority="5" operator="equal">
      <formula>"DONE"</formula>
    </cfRule>
    <cfRule type="expression" dxfId="11" priority="6">
      <formula>AND($Q27="OPEN",AND($O27&lt;=$A$3,$O27&gt;=$A$1))</formula>
    </cfRule>
  </conditionalFormatting>
  <conditionalFormatting sqref="AA26">
    <cfRule type="expression" dxfId="10" priority="1">
      <formula>AND($I27="OPEN",$G27&lt;$A$1)</formula>
    </cfRule>
    <cfRule type="expression" dxfId="9" priority="2">
      <formula>AND($I27="OPEN",AND($G27&lt;=$A$3,$G27&gt;=$A$1))</formula>
    </cfRule>
    <cfRule type="cellIs" dxfId="8" priority="3" operator="equal">
      <formula>"DONE"</formula>
    </cfRule>
  </conditionalFormatting>
  <pageMargins left="0.7" right="0.7" top="0.75" bottom="0.75" header="0.3" footer="0.3"/>
  <pageSetup paperSize="9" scale="84" orientation="landscape" r:id="rId1"/>
  <headerFooter>
    <oddHeader>&amp;CCapljina Water Supply System</oddHeader>
    <oddFooter>&amp;LDate printed: &amp;D&amp;RFile: &amp;FPage: &amp;P of &amp;N</oddFooter>
  </headerFooter>
  <drawing r:id="rId2"/>
</worksheet>
</file>

<file path=xl/worksheets/sheet12.xml><?xml version="1.0" encoding="utf-8"?>
<worksheet xmlns="http://schemas.openxmlformats.org/spreadsheetml/2006/main" xmlns:r="http://schemas.openxmlformats.org/officeDocument/2006/relationships">
  <sheetPr>
    <tabColor theme="4" tint="-0.249977111117893"/>
    <pageSetUpPr fitToPage="1"/>
  </sheetPr>
  <dimension ref="A1:E21"/>
  <sheetViews>
    <sheetView showGridLines="0" workbookViewId="0">
      <selection activeCell="C15" sqref="C15"/>
    </sheetView>
  </sheetViews>
  <sheetFormatPr defaultRowHeight="15"/>
  <cols>
    <col min="1" max="1" width="36.28515625" bestFit="1" customWidth="1"/>
    <col min="2" max="2" width="42.140625" customWidth="1"/>
    <col min="3" max="3" width="49" bestFit="1" customWidth="1"/>
    <col min="5" max="5" width="33.140625" bestFit="1" customWidth="1"/>
  </cols>
  <sheetData>
    <row r="1" spans="1:3">
      <c r="C1" s="796" t="s">
        <v>403</v>
      </c>
    </row>
    <row r="2" spans="1:3">
      <c r="C2" s="797"/>
    </row>
    <row r="3" spans="1:3" ht="52.5" customHeight="1">
      <c r="C3" s="797"/>
    </row>
    <row r="4" spans="1:3">
      <c r="C4" s="798"/>
    </row>
    <row r="6" spans="1:3" ht="15" customHeight="1">
      <c r="A6" s="292" t="s">
        <v>380</v>
      </c>
      <c r="B6" s="292" t="s">
        <v>381</v>
      </c>
      <c r="C6" s="292" t="s">
        <v>382</v>
      </c>
    </row>
    <row r="7" spans="1:3">
      <c r="A7" s="293" t="s">
        <v>383</v>
      </c>
      <c r="B7" s="293" t="s">
        <v>384</v>
      </c>
      <c r="C7" s="293" t="s">
        <v>385</v>
      </c>
    </row>
    <row r="8" spans="1:3" s="2" customFormat="1">
      <c r="A8" s="293" t="s">
        <v>386</v>
      </c>
      <c r="B8" s="293" t="s">
        <v>387</v>
      </c>
      <c r="C8" s="293" t="s">
        <v>388</v>
      </c>
    </row>
    <row r="9" spans="1:3">
      <c r="A9" s="293" t="s">
        <v>1</v>
      </c>
      <c r="B9" s="293" t="s">
        <v>389</v>
      </c>
      <c r="C9" s="293" t="s">
        <v>390</v>
      </c>
    </row>
    <row r="10" spans="1:3">
      <c r="A10" s="293" t="s">
        <v>391</v>
      </c>
      <c r="B10" s="293" t="s">
        <v>392</v>
      </c>
      <c r="C10" s="293" t="s">
        <v>393</v>
      </c>
    </row>
    <row r="11" spans="1:3">
      <c r="A11" s="293" t="s">
        <v>394</v>
      </c>
      <c r="B11" s="293" t="s">
        <v>395</v>
      </c>
      <c r="C11" s="293" t="s">
        <v>396</v>
      </c>
    </row>
    <row r="12" spans="1:3">
      <c r="A12" s="293" t="s">
        <v>397</v>
      </c>
      <c r="B12" s="294"/>
      <c r="C12" s="294"/>
    </row>
    <row r="13" spans="1:3">
      <c r="A13" s="293" t="s">
        <v>398</v>
      </c>
      <c r="B13" s="294"/>
      <c r="C13" s="294"/>
    </row>
    <row r="14" spans="1:3">
      <c r="A14" s="293" t="s">
        <v>399</v>
      </c>
      <c r="B14" s="294"/>
      <c r="C14" s="294"/>
    </row>
    <row r="15" spans="1:3">
      <c r="A15" s="293" t="s">
        <v>400</v>
      </c>
      <c r="B15" s="294"/>
      <c r="C15" s="294"/>
    </row>
    <row r="16" spans="1:3">
      <c r="A16" s="293" t="s">
        <v>401</v>
      </c>
      <c r="B16" s="295"/>
      <c r="C16" s="294"/>
    </row>
    <row r="17" spans="1:5">
      <c r="A17" s="293" t="s">
        <v>402</v>
      </c>
      <c r="B17" s="294"/>
      <c r="C17" s="294"/>
    </row>
    <row r="18" spans="1:5">
      <c r="A18" s="294"/>
      <c r="B18" s="294"/>
      <c r="C18" s="294"/>
    </row>
    <row r="19" spans="1:5">
      <c r="A19" s="294"/>
      <c r="B19" s="294"/>
      <c r="C19" s="294"/>
    </row>
    <row r="20" spans="1:5">
      <c r="A20" s="2"/>
      <c r="B20" s="2"/>
      <c r="E20" s="2"/>
    </row>
    <row r="21" spans="1:5">
      <c r="A21" s="2"/>
    </row>
  </sheetData>
  <mergeCells count="1">
    <mergeCell ref="C1:C4"/>
  </mergeCells>
  <hyperlinks>
    <hyperlink ref="A8" r:id="rId1"/>
    <hyperlink ref="A7" r:id="rId2"/>
    <hyperlink ref="B7" r:id="rId3"/>
    <hyperlink ref="B9" r:id="rId4"/>
    <hyperlink ref="A11" r:id="rId5"/>
    <hyperlink ref="A10" r:id="rId6"/>
    <hyperlink ref="A9" r:id="rId7"/>
    <hyperlink ref="B10" r:id="rId8"/>
    <hyperlink ref="B11" r:id="rId9"/>
    <hyperlink ref="A13" r:id="rId10"/>
    <hyperlink ref="A14" r:id="rId11"/>
    <hyperlink ref="A15" r:id="rId12"/>
    <hyperlink ref="A12" r:id="rId13"/>
    <hyperlink ref="C7" r:id="rId14"/>
    <hyperlink ref="C8" r:id="rId15"/>
    <hyperlink ref="C11" r:id="rId16"/>
    <hyperlink ref="B8" r:id="rId17"/>
    <hyperlink ref="C10" r:id="rId18"/>
    <hyperlink ref="C9" r:id="rId19"/>
    <hyperlink ref="A16" r:id="rId20"/>
    <hyperlink ref="A17" r:id="rId21"/>
  </hyperlinks>
  <pageMargins left="0.23622047244094491" right="0.23622047244094491" top="0.74803149606299213" bottom="0.74803149606299213" header="0.31496062992125984" footer="0.31496062992125984"/>
  <pageSetup paperSize="9" fitToHeight="10" orientation="landscape" r:id="rId22"/>
  <headerFooter>
    <oddHeader>&amp;CCapljina Water Supply System</oddHeader>
    <oddFooter>&amp;LDate printed: &amp;D© 2013 Aspiro. All rights reserved.&amp;C&amp;A&amp;RFile: &amp;FPage: &amp;P of &amp;N</oddFooter>
  </headerFooter>
</worksheet>
</file>

<file path=xl/worksheets/sheet13.xml><?xml version="1.0" encoding="utf-8"?>
<worksheet xmlns="http://schemas.openxmlformats.org/spreadsheetml/2006/main" xmlns:r="http://schemas.openxmlformats.org/officeDocument/2006/relationships">
  <sheetPr>
    <tabColor theme="7" tint="-0.249977111117893"/>
    <pageSetUpPr fitToPage="1"/>
  </sheetPr>
  <dimension ref="A1:AA36"/>
  <sheetViews>
    <sheetView showGridLines="0" zoomScale="70" zoomScaleNormal="70" workbookViewId="0">
      <pane xSplit="2" ySplit="2" topLeftCell="D3" activePane="bottomRight" state="frozen"/>
      <selection activeCell="M26" sqref="M26"/>
      <selection pane="topRight" activeCell="M26" sqref="M26"/>
      <selection pane="bottomLeft" activeCell="M26" sqref="M26"/>
      <selection pane="bottomRight" activeCell="AA11" sqref="AA11"/>
    </sheetView>
  </sheetViews>
  <sheetFormatPr defaultRowHeight="15"/>
  <cols>
    <col min="1" max="1" width="3.85546875" bestFit="1" customWidth="1"/>
    <col min="2" max="2" width="34.42578125" customWidth="1"/>
    <col min="3" max="3" width="14.7109375" customWidth="1"/>
    <col min="4" max="4" width="14.28515625" customWidth="1"/>
    <col min="5" max="5" width="10.7109375" customWidth="1"/>
    <col min="6" max="6" width="9.140625" customWidth="1"/>
    <col min="7" max="7" width="8.7109375" customWidth="1"/>
    <col min="8" max="8" width="8.140625" customWidth="1"/>
    <col min="9" max="9" width="9.140625" customWidth="1"/>
    <col min="10" max="15" width="10.85546875" customWidth="1"/>
    <col min="16" max="16" width="10.7109375" customWidth="1"/>
    <col min="17" max="17" width="45.5703125" hidden="1" customWidth="1"/>
    <col min="18" max="18" width="10.140625" customWidth="1"/>
    <col min="19" max="19" width="10.85546875" customWidth="1"/>
    <col min="20" max="20" width="12" customWidth="1"/>
    <col min="21" max="21" width="9.140625" hidden="1" customWidth="1"/>
    <col min="22" max="22" width="11.140625" bestFit="1" customWidth="1"/>
    <col min="23" max="23" width="0.28515625" customWidth="1"/>
    <col min="24" max="24" width="9.140625" hidden="1" customWidth="1"/>
    <col min="25" max="25" width="1.85546875" hidden="1" customWidth="1"/>
    <col min="26" max="26" width="14.140625" customWidth="1"/>
    <col min="27" max="27" width="15.140625" customWidth="1"/>
  </cols>
  <sheetData>
    <row r="1" spans="1:27" ht="52.5" customHeight="1">
      <c r="A1" s="819"/>
      <c r="B1" s="820"/>
      <c r="C1" s="821"/>
      <c r="D1" s="822" t="s">
        <v>439</v>
      </c>
      <c r="E1" s="823"/>
      <c r="F1" s="823"/>
      <c r="G1" s="823"/>
      <c r="H1" s="823"/>
      <c r="I1" s="823"/>
      <c r="J1" s="823"/>
      <c r="K1" s="823"/>
      <c r="L1" s="824"/>
      <c r="M1" s="832"/>
      <c r="N1" s="833"/>
      <c r="O1" s="833"/>
      <c r="P1" s="833"/>
      <c r="R1" s="456"/>
      <c r="S1" s="456"/>
      <c r="T1" s="456"/>
      <c r="U1" s="456"/>
      <c r="V1" s="457"/>
      <c r="W1" s="138"/>
      <c r="X1" s="138"/>
      <c r="Y1" s="139"/>
    </row>
    <row r="2" spans="1:27" s="10" customFormat="1" ht="60" customHeight="1">
      <c r="A2" s="825" t="s">
        <v>7</v>
      </c>
      <c r="B2" s="827" t="s">
        <v>10</v>
      </c>
      <c r="C2" s="465" t="s">
        <v>11</v>
      </c>
      <c r="D2" s="465" t="s">
        <v>454</v>
      </c>
      <c r="E2" s="465" t="s">
        <v>12</v>
      </c>
      <c r="F2" s="802" t="s">
        <v>13</v>
      </c>
      <c r="G2" s="829"/>
      <c r="H2" s="285"/>
      <c r="I2" s="835">
        <v>2014</v>
      </c>
      <c r="J2" s="834"/>
      <c r="K2" s="834"/>
      <c r="L2" s="834"/>
      <c r="M2" s="834">
        <v>2015</v>
      </c>
      <c r="N2" s="834"/>
      <c r="O2" s="834"/>
      <c r="P2" s="834"/>
      <c r="Q2" s="343"/>
      <c r="R2" s="802">
        <v>2016</v>
      </c>
      <c r="S2" s="803"/>
      <c r="T2" s="803"/>
      <c r="U2" s="803"/>
      <c r="V2" s="803"/>
      <c r="W2" s="803"/>
      <c r="X2" s="803"/>
      <c r="Y2" s="803"/>
      <c r="Z2" s="830">
        <v>2017</v>
      </c>
      <c r="AA2" s="831"/>
    </row>
    <row r="3" spans="1:27" ht="33" customHeight="1">
      <c r="A3" s="826"/>
      <c r="B3" s="828"/>
      <c r="C3" s="466"/>
      <c r="D3" s="466"/>
      <c r="E3" s="466"/>
      <c r="F3" s="323" t="s">
        <v>23</v>
      </c>
      <c r="G3" s="324" t="s">
        <v>24</v>
      </c>
      <c r="H3" s="285"/>
      <c r="I3" s="327" t="s">
        <v>130</v>
      </c>
      <c r="J3" s="323" t="s">
        <v>131</v>
      </c>
      <c r="K3" s="323" t="s">
        <v>132</v>
      </c>
      <c r="L3" s="323" t="s">
        <v>133</v>
      </c>
      <c r="M3" s="323" t="s">
        <v>130</v>
      </c>
      <c r="N3" s="323" t="s">
        <v>131</v>
      </c>
      <c r="O3" s="323" t="s">
        <v>132</v>
      </c>
      <c r="P3" s="323" t="s">
        <v>133</v>
      </c>
      <c r="Q3" s="344"/>
      <c r="R3" s="340" t="s">
        <v>130</v>
      </c>
      <c r="S3" s="340" t="s">
        <v>131</v>
      </c>
      <c r="T3" s="453" t="s">
        <v>132</v>
      </c>
      <c r="V3" s="455" t="s">
        <v>133</v>
      </c>
      <c r="Z3" s="609" t="s">
        <v>130</v>
      </c>
      <c r="AA3" s="609" t="s">
        <v>131</v>
      </c>
    </row>
    <row r="4" spans="1:27">
      <c r="A4" s="5"/>
      <c r="B4" s="6" t="s">
        <v>22</v>
      </c>
      <c r="C4" s="6"/>
      <c r="D4" s="3"/>
      <c r="E4" s="3"/>
      <c r="F4" s="3"/>
      <c r="G4" s="78"/>
      <c r="H4" s="286"/>
      <c r="I4" s="4"/>
      <c r="J4" s="4"/>
      <c r="K4" s="4"/>
      <c r="L4" s="4"/>
      <c r="M4" s="4"/>
      <c r="N4" s="4"/>
      <c r="O4" s="4"/>
      <c r="P4" s="4"/>
      <c r="Q4" s="805"/>
      <c r="R4" s="346"/>
      <c r="S4" s="346"/>
      <c r="T4" s="346"/>
      <c r="V4" s="346"/>
      <c r="Z4" s="4"/>
      <c r="AA4" s="4"/>
    </row>
    <row r="5" spans="1:27" ht="24" customHeight="1">
      <c r="A5" s="813">
        <v>1</v>
      </c>
      <c r="B5" s="726" t="s">
        <v>25</v>
      </c>
      <c r="C5" s="811">
        <v>2900000</v>
      </c>
      <c r="D5" s="811">
        <v>2740000</v>
      </c>
      <c r="E5" s="724">
        <v>1120</v>
      </c>
      <c r="F5" s="724" t="s">
        <v>26</v>
      </c>
      <c r="G5" s="809">
        <v>1620</v>
      </c>
      <c r="H5" s="287" t="s">
        <v>375</v>
      </c>
      <c r="I5" s="79">
        <v>0</v>
      </c>
      <c r="J5" s="79">
        <v>550000</v>
      </c>
      <c r="K5" s="79">
        <v>550000</v>
      </c>
      <c r="L5" s="79">
        <v>550000</v>
      </c>
      <c r="M5" s="79">
        <v>550000</v>
      </c>
      <c r="N5" s="79">
        <v>750000</v>
      </c>
      <c r="O5" s="79">
        <v>320000</v>
      </c>
      <c r="P5" s="79">
        <v>360000</v>
      </c>
      <c r="Q5" s="806"/>
      <c r="R5" s="79">
        <v>300000</v>
      </c>
      <c r="S5" s="79">
        <v>0</v>
      </c>
      <c r="T5" s="79">
        <v>485000</v>
      </c>
      <c r="U5" s="139"/>
      <c r="V5" s="339"/>
      <c r="Z5" s="79"/>
      <c r="AA5" s="79"/>
    </row>
    <row r="6" spans="1:27" ht="23.25" customHeight="1">
      <c r="A6" s="814"/>
      <c r="B6" s="727"/>
      <c r="C6" s="812"/>
      <c r="D6" s="812"/>
      <c r="E6" s="725"/>
      <c r="F6" s="725"/>
      <c r="G6" s="810"/>
      <c r="H6" s="288" t="s">
        <v>376</v>
      </c>
      <c r="I6" s="342">
        <v>0</v>
      </c>
      <c r="J6" s="325">
        <v>440000</v>
      </c>
      <c r="K6" s="325">
        <v>0</v>
      </c>
      <c r="L6" s="325">
        <v>307690.53000000003</v>
      </c>
      <c r="M6" s="328">
        <v>142943.32999999999</v>
      </c>
      <c r="N6" s="328">
        <v>749932</v>
      </c>
      <c r="O6" s="328">
        <v>137131.57999999999</v>
      </c>
      <c r="P6" s="328">
        <v>179643</v>
      </c>
      <c r="Q6" s="805"/>
      <c r="R6" s="477">
        <v>297803</v>
      </c>
      <c r="S6" s="328">
        <v>0</v>
      </c>
      <c r="T6" s="328">
        <v>484500</v>
      </c>
      <c r="V6" s="325"/>
      <c r="Z6" s="325"/>
      <c r="AA6" s="325"/>
    </row>
    <row r="7" spans="1:27" ht="42.75" customHeight="1">
      <c r="A7" s="813">
        <v>2</v>
      </c>
      <c r="B7" s="726" t="s">
        <v>405</v>
      </c>
      <c r="C7" s="799">
        <v>3000000</v>
      </c>
      <c r="D7" s="799">
        <v>2689000</v>
      </c>
      <c r="E7" s="724">
        <v>1311</v>
      </c>
      <c r="F7" s="724" t="s">
        <v>26</v>
      </c>
      <c r="G7" s="809">
        <v>1378</v>
      </c>
      <c r="H7" s="287" t="s">
        <v>375</v>
      </c>
      <c r="I7" s="79">
        <v>0</v>
      </c>
      <c r="J7" s="79">
        <v>506000</v>
      </c>
      <c r="K7" s="79">
        <v>506000</v>
      </c>
      <c r="L7" s="79">
        <v>506000</v>
      </c>
      <c r="M7" s="79">
        <v>506000</v>
      </c>
      <c r="N7" s="79">
        <v>610000</v>
      </c>
      <c r="O7" s="79">
        <v>163000</v>
      </c>
      <c r="P7" s="79">
        <v>440000</v>
      </c>
      <c r="Q7" s="806"/>
      <c r="R7" s="79">
        <v>200000</v>
      </c>
      <c r="S7" s="79">
        <v>315000</v>
      </c>
      <c r="T7" s="79">
        <v>300000</v>
      </c>
      <c r="V7" s="79">
        <v>944000</v>
      </c>
      <c r="W7" s="457"/>
      <c r="Z7" s="79">
        <v>732000</v>
      </c>
      <c r="AA7" s="79"/>
    </row>
    <row r="8" spans="1:27" ht="35.25" customHeight="1">
      <c r="A8" s="814"/>
      <c r="B8" s="727"/>
      <c r="C8" s="800"/>
      <c r="D8" s="800"/>
      <c r="E8" s="725"/>
      <c r="F8" s="725"/>
      <c r="G8" s="810"/>
      <c r="H8" s="288" t="s">
        <v>376</v>
      </c>
      <c r="I8" s="342">
        <v>0</v>
      </c>
      <c r="J8" s="325">
        <v>0</v>
      </c>
      <c r="K8" s="328">
        <v>510729.8</v>
      </c>
      <c r="L8" s="325">
        <v>0</v>
      </c>
      <c r="M8" s="328">
        <v>186339.43</v>
      </c>
      <c r="N8" s="328">
        <v>610664</v>
      </c>
      <c r="O8" s="328">
        <v>116747.23</v>
      </c>
      <c r="P8" s="328">
        <v>46295</v>
      </c>
      <c r="Q8" s="805"/>
      <c r="R8" s="478">
        <v>170885</v>
      </c>
      <c r="S8" s="328">
        <v>170383.49</v>
      </c>
      <c r="T8" s="328">
        <v>0</v>
      </c>
      <c r="V8" s="328">
        <v>144762</v>
      </c>
      <c r="Z8" s="325"/>
      <c r="AA8" s="325"/>
    </row>
    <row r="9" spans="1:27" ht="51.75" customHeight="1">
      <c r="A9" s="813">
        <v>3</v>
      </c>
      <c r="B9" s="726" t="s">
        <v>499</v>
      </c>
      <c r="C9" s="799">
        <v>2500000</v>
      </c>
      <c r="D9" s="799">
        <v>2434000</v>
      </c>
      <c r="E9" s="724">
        <v>1022</v>
      </c>
      <c r="F9" s="724" t="s">
        <v>26</v>
      </c>
      <c r="G9" s="809">
        <v>1412</v>
      </c>
      <c r="H9" s="287" t="s">
        <v>375</v>
      </c>
      <c r="I9" s="79">
        <v>0</v>
      </c>
      <c r="J9" s="79">
        <v>0</v>
      </c>
      <c r="K9" s="79">
        <v>0</v>
      </c>
      <c r="L9" s="79">
        <v>640000</v>
      </c>
      <c r="M9" s="79">
        <v>640000</v>
      </c>
      <c r="N9" s="79">
        <v>0</v>
      </c>
      <c r="O9" s="79">
        <v>0</v>
      </c>
      <c r="P9" s="79">
        <v>486000</v>
      </c>
      <c r="Q9" s="806"/>
      <c r="R9" s="79">
        <v>100000</v>
      </c>
      <c r="S9" s="79">
        <v>280000</v>
      </c>
      <c r="T9" s="79">
        <v>900000</v>
      </c>
      <c r="V9" s="79">
        <v>550000</v>
      </c>
      <c r="Z9" s="79">
        <v>100000</v>
      </c>
      <c r="AA9" s="79">
        <v>698000</v>
      </c>
    </row>
    <row r="10" spans="1:27" ht="54.75" customHeight="1">
      <c r="A10" s="814"/>
      <c r="B10" s="727"/>
      <c r="C10" s="800"/>
      <c r="D10" s="800"/>
      <c r="E10" s="725"/>
      <c r="F10" s="725"/>
      <c r="G10" s="810"/>
      <c r="H10" s="288" t="s">
        <v>376</v>
      </c>
      <c r="I10" s="342">
        <v>0</v>
      </c>
      <c r="J10" s="328">
        <v>0</v>
      </c>
      <c r="K10" s="328">
        <v>0</v>
      </c>
      <c r="L10" s="325">
        <v>0</v>
      </c>
      <c r="M10" s="328">
        <v>0</v>
      </c>
      <c r="N10" s="328">
        <v>0</v>
      </c>
      <c r="O10" s="328">
        <v>0</v>
      </c>
      <c r="P10" s="328">
        <v>106250</v>
      </c>
      <c r="Q10" s="805"/>
      <c r="R10" s="613">
        <v>98386</v>
      </c>
      <c r="S10" s="342">
        <v>141200</v>
      </c>
      <c r="T10" s="612">
        <v>701216</v>
      </c>
      <c r="V10" s="328">
        <v>589328.25</v>
      </c>
      <c r="Z10" s="325"/>
      <c r="AA10" s="325"/>
    </row>
    <row r="11" spans="1:27" ht="23.25" customHeight="1">
      <c r="A11" s="813">
        <v>4</v>
      </c>
      <c r="B11" s="726" t="s">
        <v>501</v>
      </c>
      <c r="C11" s="799">
        <v>400000</v>
      </c>
      <c r="D11" s="799">
        <v>270000</v>
      </c>
      <c r="E11" s="724">
        <v>270</v>
      </c>
      <c r="F11" s="724"/>
      <c r="G11" s="809"/>
      <c r="H11" s="287" t="s">
        <v>375</v>
      </c>
      <c r="I11" s="79">
        <v>0</v>
      </c>
      <c r="J11" s="79">
        <v>0</v>
      </c>
      <c r="K11" s="79">
        <v>40000</v>
      </c>
      <c r="L11" s="79">
        <v>40000</v>
      </c>
      <c r="M11" s="79">
        <v>40000</v>
      </c>
      <c r="N11" s="79">
        <v>125000</v>
      </c>
      <c r="O11" s="79">
        <v>175000</v>
      </c>
      <c r="P11" s="79">
        <v>270000</v>
      </c>
      <c r="Q11" s="806"/>
      <c r="R11" s="345"/>
      <c r="S11" s="348"/>
      <c r="T11" s="348"/>
      <c r="V11" s="348"/>
      <c r="Z11" s="339"/>
      <c r="AA11" s="339"/>
    </row>
    <row r="12" spans="1:27" ht="23.25" customHeight="1">
      <c r="A12" s="814"/>
      <c r="B12" s="727"/>
      <c r="C12" s="800"/>
      <c r="D12" s="800"/>
      <c r="E12" s="725"/>
      <c r="F12" s="725"/>
      <c r="G12" s="810"/>
      <c r="H12" s="288" t="s">
        <v>376</v>
      </c>
      <c r="I12" s="342">
        <v>0</v>
      </c>
      <c r="J12" s="328">
        <v>0</v>
      </c>
      <c r="K12" s="325">
        <v>0</v>
      </c>
      <c r="L12" s="325">
        <v>0</v>
      </c>
      <c r="M12" s="328">
        <v>0</v>
      </c>
      <c r="N12" s="328">
        <v>0</v>
      </c>
      <c r="O12" s="328">
        <v>0</v>
      </c>
      <c r="P12" s="328">
        <v>270587</v>
      </c>
      <c r="Q12" s="805"/>
      <c r="R12" s="479"/>
      <c r="S12" s="325"/>
      <c r="T12" s="325"/>
      <c r="V12" s="325"/>
      <c r="Z12" s="325"/>
      <c r="AA12" s="325"/>
    </row>
    <row r="13" spans="1:27">
      <c r="A13" s="813">
        <v>5</v>
      </c>
      <c r="B13" s="726" t="s">
        <v>456</v>
      </c>
      <c r="C13" s="799">
        <v>200000</v>
      </c>
      <c r="D13" s="799">
        <v>594000</v>
      </c>
      <c r="E13" s="724">
        <v>594</v>
      </c>
      <c r="F13" s="724" t="s">
        <v>6</v>
      </c>
      <c r="G13" s="809"/>
      <c r="H13" s="341" t="s">
        <v>375</v>
      </c>
      <c r="I13" s="79">
        <v>0</v>
      </c>
      <c r="J13" s="79">
        <v>192000</v>
      </c>
      <c r="K13" s="79">
        <v>192000</v>
      </c>
      <c r="L13" s="79">
        <v>192000</v>
      </c>
      <c r="M13" s="79">
        <v>192000</v>
      </c>
      <c r="N13" s="79">
        <v>0</v>
      </c>
      <c r="O13" s="79">
        <v>225000</v>
      </c>
      <c r="P13" s="79">
        <v>0</v>
      </c>
      <c r="Q13" s="806"/>
      <c r="R13" s="347">
        <v>0</v>
      </c>
      <c r="S13" s="347">
        <v>0</v>
      </c>
      <c r="T13" s="347">
        <v>200000</v>
      </c>
      <c r="V13" s="610">
        <v>100000</v>
      </c>
      <c r="Z13" s="614">
        <v>100000</v>
      </c>
      <c r="AA13" s="614">
        <v>286000</v>
      </c>
    </row>
    <row r="14" spans="1:27">
      <c r="A14" s="814"/>
      <c r="B14" s="727"/>
      <c r="C14" s="800"/>
      <c r="D14" s="800"/>
      <c r="E14" s="725"/>
      <c r="F14" s="725"/>
      <c r="G14" s="810"/>
      <c r="H14" s="288" t="s">
        <v>376</v>
      </c>
      <c r="I14" s="342">
        <v>0</v>
      </c>
      <c r="J14" s="325">
        <v>0</v>
      </c>
      <c r="K14" s="325">
        <v>0</v>
      </c>
      <c r="L14" s="325">
        <v>0</v>
      </c>
      <c r="M14" s="328">
        <v>0</v>
      </c>
      <c r="N14" s="328">
        <v>0</v>
      </c>
      <c r="O14" s="328">
        <v>0</v>
      </c>
      <c r="P14" s="328">
        <v>0</v>
      </c>
      <c r="Q14" s="805"/>
      <c r="R14" s="478">
        <v>0</v>
      </c>
      <c r="S14" s="328">
        <v>0</v>
      </c>
      <c r="T14" s="328">
        <v>118739</v>
      </c>
      <c r="V14" s="328">
        <v>89304</v>
      </c>
      <c r="Z14" s="325"/>
      <c r="AA14" s="325"/>
    </row>
    <row r="15" spans="1:27" ht="21.75" customHeight="1">
      <c r="A15" s="813">
        <v>6</v>
      </c>
      <c r="B15" s="726" t="s">
        <v>30</v>
      </c>
      <c r="C15" s="799"/>
      <c r="D15" s="799">
        <v>402000</v>
      </c>
      <c r="E15" s="724">
        <v>402</v>
      </c>
      <c r="F15" s="730" t="s">
        <v>6</v>
      </c>
      <c r="G15" s="807" t="s">
        <v>6</v>
      </c>
      <c r="H15" s="289" t="s">
        <v>375</v>
      </c>
      <c r="I15" s="79">
        <v>0</v>
      </c>
      <c r="J15" s="79">
        <v>38571</v>
      </c>
      <c r="K15" s="79">
        <v>38571</v>
      </c>
      <c r="L15" s="79">
        <v>38571</v>
      </c>
      <c r="M15" s="79">
        <v>38571</v>
      </c>
      <c r="N15" s="79">
        <v>37000</v>
      </c>
      <c r="O15" s="79">
        <v>32000</v>
      </c>
      <c r="P15" s="79">
        <v>34000</v>
      </c>
      <c r="Q15" s="806"/>
      <c r="R15" s="347">
        <v>44000</v>
      </c>
      <c r="S15" s="347">
        <v>43000</v>
      </c>
      <c r="T15" s="347">
        <v>60000</v>
      </c>
      <c r="V15" s="347">
        <v>66000</v>
      </c>
      <c r="Z15" s="347">
        <v>25000</v>
      </c>
      <c r="AA15" s="347">
        <v>20000</v>
      </c>
    </row>
    <row r="16" spans="1:27" ht="24" customHeight="1">
      <c r="A16" s="814"/>
      <c r="B16" s="727"/>
      <c r="C16" s="800"/>
      <c r="D16" s="800"/>
      <c r="E16" s="725"/>
      <c r="F16" s="731"/>
      <c r="G16" s="808"/>
      <c r="H16" s="290" t="s">
        <v>376</v>
      </c>
      <c r="I16" s="342">
        <v>0</v>
      </c>
      <c r="J16" s="328">
        <v>54000</v>
      </c>
      <c r="K16" s="325">
        <v>18904.46</v>
      </c>
      <c r="L16" s="325">
        <v>17816.46</v>
      </c>
      <c r="M16" s="328">
        <v>14586.46</v>
      </c>
      <c r="N16" s="328">
        <v>37217</v>
      </c>
      <c r="O16" s="328">
        <v>30382</v>
      </c>
      <c r="P16" s="328">
        <v>53146</v>
      </c>
      <c r="Q16" s="805"/>
      <c r="R16" s="478">
        <v>44228</v>
      </c>
      <c r="S16" s="328">
        <v>0</v>
      </c>
      <c r="T16" s="328">
        <v>20446</v>
      </c>
      <c r="V16" s="328">
        <v>66464</v>
      </c>
      <c r="Z16" s="325"/>
      <c r="AA16" s="325"/>
    </row>
    <row r="17" spans="1:27">
      <c r="A17" s="813">
        <v>7</v>
      </c>
      <c r="B17" s="726" t="s">
        <v>500</v>
      </c>
      <c r="C17" s="799"/>
      <c r="D17" s="799">
        <v>231000</v>
      </c>
      <c r="E17" s="724">
        <v>231</v>
      </c>
      <c r="F17" s="730" t="s">
        <v>6</v>
      </c>
      <c r="G17" s="807" t="s">
        <v>6</v>
      </c>
      <c r="H17" s="289" t="s">
        <v>375</v>
      </c>
      <c r="I17" s="79">
        <v>0</v>
      </c>
      <c r="J17" s="79">
        <v>0</v>
      </c>
      <c r="K17" s="79">
        <v>0</v>
      </c>
      <c r="L17" s="79">
        <v>0</v>
      </c>
      <c r="M17" s="79">
        <v>0</v>
      </c>
      <c r="N17" s="79">
        <v>0</v>
      </c>
      <c r="O17" s="79">
        <v>0</v>
      </c>
      <c r="P17" s="79">
        <v>0</v>
      </c>
      <c r="Q17" s="806"/>
      <c r="R17" s="79">
        <v>0</v>
      </c>
      <c r="S17" s="79">
        <v>0</v>
      </c>
      <c r="T17" s="79">
        <v>105000</v>
      </c>
      <c r="V17" s="79">
        <v>0</v>
      </c>
      <c r="Z17" s="610">
        <v>0</v>
      </c>
      <c r="AA17" s="610">
        <v>231000</v>
      </c>
    </row>
    <row r="18" spans="1:27" ht="31.5" customHeight="1">
      <c r="A18" s="814"/>
      <c r="B18" s="727"/>
      <c r="C18" s="800"/>
      <c r="D18" s="800"/>
      <c r="E18" s="725"/>
      <c r="F18" s="731"/>
      <c r="G18" s="808"/>
      <c r="H18" s="290" t="s">
        <v>376</v>
      </c>
      <c r="I18" s="342">
        <v>0</v>
      </c>
      <c r="J18" s="328">
        <v>0</v>
      </c>
      <c r="K18" s="328">
        <v>0</v>
      </c>
      <c r="L18" s="328">
        <v>0</v>
      </c>
      <c r="M18" s="328">
        <v>0</v>
      </c>
      <c r="N18" s="328">
        <v>0</v>
      </c>
      <c r="O18" s="328">
        <v>0</v>
      </c>
      <c r="P18" s="328">
        <v>0</v>
      </c>
      <c r="R18" s="479"/>
      <c r="S18" s="328">
        <v>0</v>
      </c>
      <c r="T18" s="328">
        <v>0</v>
      </c>
      <c r="V18" s="328">
        <v>0</v>
      </c>
      <c r="Z18" s="325">
        <v>0</v>
      </c>
      <c r="AA18" s="325"/>
    </row>
    <row r="19" spans="1:27">
      <c r="A19" s="815"/>
      <c r="B19" s="816" t="s">
        <v>32</v>
      </c>
      <c r="C19" s="801"/>
      <c r="D19" s="801">
        <f>SUM(D5:D18)</f>
        <v>9360000</v>
      </c>
      <c r="E19" s="817">
        <f>E5+E7+E9+E11+E13+E15+E17</f>
        <v>4950</v>
      </c>
      <c r="F19" s="818" t="s">
        <v>26</v>
      </c>
      <c r="G19" s="804">
        <f>G5+G7+G9</f>
        <v>4410</v>
      </c>
      <c r="H19" s="289" t="s">
        <v>375</v>
      </c>
      <c r="I19" s="79">
        <v>0</v>
      </c>
      <c r="J19" s="79">
        <f t="shared" ref="J19:P19" si="0">J5+J7+J9+J11+J13+J15+J17</f>
        <v>1286571</v>
      </c>
      <c r="K19" s="79">
        <f t="shared" si="0"/>
        <v>1326571</v>
      </c>
      <c r="L19" s="79">
        <f t="shared" si="0"/>
        <v>1966571</v>
      </c>
      <c r="M19" s="79">
        <f t="shared" si="0"/>
        <v>1966571</v>
      </c>
      <c r="N19" s="79">
        <f t="shared" si="0"/>
        <v>1522000</v>
      </c>
      <c r="O19" s="79">
        <f t="shared" si="0"/>
        <v>915000</v>
      </c>
      <c r="P19" s="79">
        <f t="shared" si="0"/>
        <v>1590000</v>
      </c>
      <c r="R19" s="79">
        <f>R5+R7+R9+R11+R13+R15+R17</f>
        <v>644000</v>
      </c>
      <c r="S19" s="79">
        <f>S5+S7+S9+S11+S13+S15+S17</f>
        <v>638000</v>
      </c>
      <c r="T19" s="79">
        <f>T5+T7+T9+T11+T13+T15+T17</f>
        <v>2050000</v>
      </c>
      <c r="V19" s="79">
        <f>V5+V7+V9+V11+V13+V15+V17</f>
        <v>1660000</v>
      </c>
      <c r="Z19" s="611">
        <f>Z5+Z7+Z9+Z11+Z13+Z15+Z17</f>
        <v>957000</v>
      </c>
      <c r="AA19" s="610">
        <f>AA5+AA7+AA9+AA11+AA13+AA15+AA17</f>
        <v>1235000</v>
      </c>
    </row>
    <row r="20" spans="1:27">
      <c r="A20" s="815"/>
      <c r="B20" s="816"/>
      <c r="C20" s="801"/>
      <c r="D20" s="801"/>
      <c r="E20" s="817"/>
      <c r="F20" s="818"/>
      <c r="G20" s="804"/>
      <c r="H20" s="290" t="s">
        <v>376</v>
      </c>
      <c r="I20" s="342">
        <v>0</v>
      </c>
      <c r="J20" s="325">
        <f t="shared" ref="J20:O20" si="1">J6+J8+J10+J12+J14+J16+J18</f>
        <v>494000</v>
      </c>
      <c r="K20" s="325">
        <f t="shared" si="1"/>
        <v>529634.26</v>
      </c>
      <c r="L20" s="325">
        <f t="shared" si="1"/>
        <v>325506.99000000005</v>
      </c>
      <c r="M20" s="328">
        <f t="shared" si="1"/>
        <v>343869.22000000003</v>
      </c>
      <c r="N20" s="328">
        <f t="shared" si="1"/>
        <v>1397813</v>
      </c>
      <c r="O20" s="328">
        <f t="shared" si="1"/>
        <v>284260.81</v>
      </c>
      <c r="P20" s="328">
        <v>655920</v>
      </c>
      <c r="R20" s="478">
        <f>R6+R8+R10+R12+R14+R16+R18</f>
        <v>611302</v>
      </c>
      <c r="S20" s="328">
        <v>311583</v>
      </c>
      <c r="T20" s="328">
        <f>T6+T8+T10+T14+T16+T18</f>
        <v>1324901</v>
      </c>
      <c r="V20" s="328">
        <f>V6+V8+V10+V14+V16+V18</f>
        <v>889858.25</v>
      </c>
      <c r="Z20" s="325"/>
      <c r="AA20" s="325"/>
    </row>
    <row r="22" spans="1:27">
      <c r="A22" t="s">
        <v>2</v>
      </c>
    </row>
    <row r="32" spans="1:27">
      <c r="N32" s="326"/>
    </row>
    <row r="36" spans="13:13">
      <c r="M36">
        <f>192000*2</f>
        <v>384000</v>
      </c>
    </row>
  </sheetData>
  <mergeCells count="73">
    <mergeCell ref="Z2:AA2"/>
    <mergeCell ref="M1:P1"/>
    <mergeCell ref="M2:P2"/>
    <mergeCell ref="A5:A6"/>
    <mergeCell ref="B5:B6"/>
    <mergeCell ref="E5:E6"/>
    <mergeCell ref="F5:F6"/>
    <mergeCell ref="G5:G6"/>
    <mergeCell ref="D5:D6"/>
    <mergeCell ref="I2:L2"/>
    <mergeCell ref="G13:G14"/>
    <mergeCell ref="F15:F16"/>
    <mergeCell ref="A1:C1"/>
    <mergeCell ref="D1:L1"/>
    <mergeCell ref="C7:C8"/>
    <mergeCell ref="C9:C10"/>
    <mergeCell ref="C11:C12"/>
    <mergeCell ref="C13:C14"/>
    <mergeCell ref="A2:A3"/>
    <mergeCell ref="B2:B3"/>
    <mergeCell ref="F2:G2"/>
    <mergeCell ref="A7:A8"/>
    <mergeCell ref="B7:B8"/>
    <mergeCell ref="D7:D8"/>
    <mergeCell ref="E7:E8"/>
    <mergeCell ref="F7:F8"/>
    <mergeCell ref="A9:A10"/>
    <mergeCell ref="B9:B10"/>
    <mergeCell ref="D9:D10"/>
    <mergeCell ref="E9:E10"/>
    <mergeCell ref="F9:F10"/>
    <mergeCell ref="A15:A16"/>
    <mergeCell ref="B15:B16"/>
    <mergeCell ref="Q12:Q13"/>
    <mergeCell ref="A11:A12"/>
    <mergeCell ref="B11:B12"/>
    <mergeCell ref="D11:D12"/>
    <mergeCell ref="E11:E12"/>
    <mergeCell ref="F11:F12"/>
    <mergeCell ref="G11:G12"/>
    <mergeCell ref="G15:G16"/>
    <mergeCell ref="Q10:Q11"/>
    <mergeCell ref="A13:A14"/>
    <mergeCell ref="B13:B14"/>
    <mergeCell ref="D13:D14"/>
    <mergeCell ref="E13:E14"/>
    <mergeCell ref="F13:F14"/>
    <mergeCell ref="A19:A20"/>
    <mergeCell ref="B19:B20"/>
    <mergeCell ref="D19:D20"/>
    <mergeCell ref="E19:E20"/>
    <mergeCell ref="F19:F20"/>
    <mergeCell ref="A17:A18"/>
    <mergeCell ref="B17:B18"/>
    <mergeCell ref="D17:D18"/>
    <mergeCell ref="E17:E18"/>
    <mergeCell ref="F17:F18"/>
    <mergeCell ref="C15:C16"/>
    <mergeCell ref="C17:C18"/>
    <mergeCell ref="C19:C20"/>
    <mergeCell ref="R2:Y2"/>
    <mergeCell ref="G19:G20"/>
    <mergeCell ref="Q16:Q17"/>
    <mergeCell ref="G17:G18"/>
    <mergeCell ref="D15:D16"/>
    <mergeCell ref="E15:E16"/>
    <mergeCell ref="Q14:Q15"/>
    <mergeCell ref="Q6:Q7"/>
    <mergeCell ref="G9:G10"/>
    <mergeCell ref="Q8:Q9"/>
    <mergeCell ref="G7:G8"/>
    <mergeCell ref="C5:C6"/>
    <mergeCell ref="Q4:Q5"/>
  </mergeCells>
  <conditionalFormatting sqref="J6:L6">
    <cfRule type="cellIs" dxfId="7" priority="8" operator="lessThan">
      <formula>$J$5</formula>
    </cfRule>
  </conditionalFormatting>
  <conditionalFormatting sqref="J8:L8 J15:L16">
    <cfRule type="cellIs" dxfId="6" priority="7" operator="lessThan">
      <formula>J7</formula>
    </cfRule>
  </conditionalFormatting>
  <conditionalFormatting sqref="J20:L20">
    <cfRule type="cellIs" dxfId="5" priority="2" operator="lessThan">
      <formula>J19</formula>
    </cfRule>
  </conditionalFormatting>
  <conditionalFormatting sqref="J10:L10">
    <cfRule type="cellIs" dxfId="4" priority="6" operator="lessThan">
      <formula>J9</formula>
    </cfRule>
  </conditionalFormatting>
  <conditionalFormatting sqref="J12:L12">
    <cfRule type="cellIs" dxfId="3" priority="5" operator="lessThan">
      <formula>J11</formula>
    </cfRule>
  </conditionalFormatting>
  <conditionalFormatting sqref="J14:L14">
    <cfRule type="cellIs" dxfId="2" priority="4" operator="lessThan">
      <formula>J13</formula>
    </cfRule>
  </conditionalFormatting>
  <conditionalFormatting sqref="J18:L18">
    <cfRule type="cellIs" dxfId="1" priority="3" operator="lessThan">
      <formula>J17</formula>
    </cfRule>
  </conditionalFormatting>
  <conditionalFormatting sqref="J16:L16">
    <cfRule type="cellIs" dxfId="0" priority="1" operator="lessThan">
      <formula>J15</formula>
    </cfRule>
  </conditionalFormatting>
  <pageMargins left="0.23622047244094499" right="0.23622047244094499" top="0.74803149606299202" bottom="0.74803149606299202" header="0.31496062992126" footer="0.31496062992126"/>
  <pageSetup paperSize="9" scale="61" orientation="landscape" r:id="rId1"/>
  <headerFooter>
    <oddHeader>&amp;CCapljina Water Supply System</oddHeader>
    <oddFooter>&amp;LDate printed: &amp;D© 2014 Aspiro. All rights reserved.&amp;C&amp;A&amp;RFile: &amp;FPage: &amp;P of &amp;N</oddFooter>
  </headerFooter>
  <drawing r:id="rId2"/>
</worksheet>
</file>

<file path=xl/worksheets/sheet14.xml><?xml version="1.0" encoding="utf-8"?>
<worksheet xmlns="http://schemas.openxmlformats.org/spreadsheetml/2006/main" xmlns:r="http://schemas.openxmlformats.org/officeDocument/2006/relationships">
  <sheetPr>
    <pageSetUpPr fitToPage="1"/>
  </sheetPr>
  <dimension ref="A1:E27"/>
  <sheetViews>
    <sheetView topLeftCell="A10" zoomScale="70" zoomScaleNormal="70" workbookViewId="0">
      <selection activeCell="I18" sqref="I18"/>
    </sheetView>
  </sheetViews>
  <sheetFormatPr defaultColWidth="9.140625" defaultRowHeight="15"/>
  <cols>
    <col min="1" max="1" width="21.42578125" style="10" customWidth="1"/>
    <col min="2" max="2" width="14.42578125" style="10" bestFit="1" customWidth="1"/>
    <col min="3" max="3" width="39.28515625" style="10" bestFit="1" customWidth="1"/>
    <col min="4" max="4" width="35" style="10" bestFit="1" customWidth="1"/>
    <col min="5" max="5" width="23.140625" style="10" bestFit="1" customWidth="1"/>
    <col min="6" max="16384" width="9.140625" style="10"/>
  </cols>
  <sheetData>
    <row r="1" spans="1:5">
      <c r="A1" s="99" t="s">
        <v>134</v>
      </c>
      <c r="B1" s="99" t="s">
        <v>135</v>
      </c>
      <c r="C1" s="99" t="s">
        <v>136</v>
      </c>
      <c r="D1" s="99" t="s">
        <v>137</v>
      </c>
      <c r="E1" s="99" t="s">
        <v>138</v>
      </c>
    </row>
    <row r="2" spans="1:5">
      <c r="A2" s="837" t="s">
        <v>139</v>
      </c>
      <c r="B2" s="836" t="s">
        <v>140</v>
      </c>
      <c r="C2" s="836" t="s">
        <v>141</v>
      </c>
      <c r="D2" s="838" t="s">
        <v>142</v>
      </c>
      <c r="E2" s="144" t="s">
        <v>143</v>
      </c>
    </row>
    <row r="3" spans="1:5">
      <c r="A3" s="837"/>
      <c r="B3" s="836"/>
      <c r="C3" s="836"/>
      <c r="D3" s="838"/>
      <c r="E3" s="144" t="s">
        <v>144</v>
      </c>
    </row>
    <row r="4" spans="1:5">
      <c r="A4" s="837" t="s">
        <v>145</v>
      </c>
      <c r="B4" s="836" t="s">
        <v>8</v>
      </c>
      <c r="C4" s="836" t="s">
        <v>146</v>
      </c>
      <c r="D4" s="838" t="s">
        <v>147</v>
      </c>
      <c r="E4" s="144" t="s">
        <v>148</v>
      </c>
    </row>
    <row r="5" spans="1:5">
      <c r="A5" s="837"/>
      <c r="B5" s="836"/>
      <c r="C5" s="836"/>
      <c r="D5" s="838"/>
      <c r="E5" s="144" t="s">
        <v>149</v>
      </c>
    </row>
    <row r="6" spans="1:5" ht="30">
      <c r="A6" s="205" t="s">
        <v>150</v>
      </c>
      <c r="B6" s="144" t="s">
        <v>151</v>
      </c>
      <c r="C6" s="144" t="s">
        <v>152</v>
      </c>
      <c r="D6" s="145" t="s">
        <v>153</v>
      </c>
      <c r="E6" s="144" t="s">
        <v>154</v>
      </c>
    </row>
    <row r="7" spans="1:5">
      <c r="A7" s="837" t="s">
        <v>5</v>
      </c>
      <c r="B7" s="836" t="s">
        <v>151</v>
      </c>
      <c r="C7" s="144" t="s">
        <v>146</v>
      </c>
      <c r="D7" s="838" t="s">
        <v>156</v>
      </c>
      <c r="E7" s="836" t="s">
        <v>157</v>
      </c>
    </row>
    <row r="8" spans="1:5">
      <c r="A8" s="837"/>
      <c r="B8" s="836"/>
      <c r="C8" s="144" t="s">
        <v>155</v>
      </c>
      <c r="D8" s="838"/>
      <c r="E8" s="836"/>
    </row>
    <row r="9" spans="1:5" ht="30">
      <c r="A9" s="205" t="s">
        <v>158</v>
      </c>
      <c r="B9" s="144" t="s">
        <v>159</v>
      </c>
      <c r="C9" s="144" t="s">
        <v>155</v>
      </c>
      <c r="D9" s="145" t="s">
        <v>160</v>
      </c>
      <c r="E9" s="144" t="s">
        <v>161</v>
      </c>
    </row>
    <row r="10" spans="1:5" ht="30">
      <c r="A10" s="205" t="s">
        <v>162</v>
      </c>
      <c r="B10" s="144" t="s">
        <v>159</v>
      </c>
      <c r="C10" s="144" t="s">
        <v>155</v>
      </c>
      <c r="D10" s="145" t="s">
        <v>163</v>
      </c>
      <c r="E10" s="144" t="s">
        <v>164</v>
      </c>
    </row>
    <row r="11" spans="1:5" ht="30">
      <c r="A11" s="205" t="s">
        <v>165</v>
      </c>
      <c r="B11" s="144" t="s">
        <v>159</v>
      </c>
      <c r="C11" s="144" t="s">
        <v>166</v>
      </c>
      <c r="D11" s="145" t="s">
        <v>167</v>
      </c>
      <c r="E11" s="144" t="s">
        <v>168</v>
      </c>
    </row>
    <row r="12" spans="1:5" ht="30">
      <c r="A12" s="205" t="s">
        <v>169</v>
      </c>
      <c r="B12" s="144" t="s">
        <v>159</v>
      </c>
      <c r="C12" s="144" t="s">
        <v>166</v>
      </c>
      <c r="D12" s="145" t="s">
        <v>170</v>
      </c>
      <c r="E12" s="144" t="s">
        <v>171</v>
      </c>
    </row>
    <row r="13" spans="1:5" ht="30">
      <c r="A13" s="258" t="s">
        <v>172</v>
      </c>
      <c r="B13" s="259" t="s">
        <v>159</v>
      </c>
      <c r="C13" s="259"/>
      <c r="D13" s="260" t="s">
        <v>173</v>
      </c>
      <c r="E13" s="259" t="s">
        <v>174</v>
      </c>
    </row>
    <row r="14" spans="1:5" ht="30">
      <c r="A14" s="265" t="s">
        <v>175</v>
      </c>
      <c r="B14" s="265" t="s">
        <v>307</v>
      </c>
      <c r="C14" s="265" t="s">
        <v>357</v>
      </c>
      <c r="D14" s="257" t="s">
        <v>306</v>
      </c>
      <c r="E14" s="265" t="s">
        <v>363</v>
      </c>
    </row>
    <row r="15" spans="1:5" ht="30">
      <c r="A15" s="150" t="s">
        <v>334</v>
      </c>
      <c r="B15" s="265" t="s">
        <v>307</v>
      </c>
      <c r="C15" s="265" t="s">
        <v>358</v>
      </c>
      <c r="D15" s="257" t="s">
        <v>359</v>
      </c>
      <c r="E15" s="265" t="s">
        <v>364</v>
      </c>
    </row>
    <row r="16" spans="1:5" ht="30">
      <c r="A16" s="150" t="s">
        <v>360</v>
      </c>
      <c r="B16" s="265" t="s">
        <v>307</v>
      </c>
      <c r="C16" s="150" t="s">
        <v>361</v>
      </c>
      <c r="D16" s="257" t="s">
        <v>362</v>
      </c>
      <c r="E16" s="265" t="s">
        <v>365</v>
      </c>
    </row>
    <row r="17" spans="1:5">
      <c r="A17" s="261" t="s">
        <v>329</v>
      </c>
      <c r="B17" s="262" t="s">
        <v>151</v>
      </c>
      <c r="C17" s="262" t="s">
        <v>335</v>
      </c>
      <c r="D17" s="263" t="s">
        <v>336</v>
      </c>
      <c r="E17" s="264" t="s">
        <v>337</v>
      </c>
    </row>
    <row r="18" spans="1:5" ht="30">
      <c r="A18" s="205" t="s">
        <v>176</v>
      </c>
      <c r="B18" s="144" t="s">
        <v>177</v>
      </c>
      <c r="C18" s="144" t="s">
        <v>178</v>
      </c>
      <c r="D18" s="95" t="s">
        <v>179</v>
      </c>
      <c r="E18" s="151" t="s">
        <v>305</v>
      </c>
    </row>
    <row r="19" spans="1:5">
      <c r="A19" s="205" t="s">
        <v>180</v>
      </c>
      <c r="B19" s="144" t="s">
        <v>177</v>
      </c>
      <c r="C19" s="144" t="s">
        <v>181</v>
      </c>
      <c r="D19" s="145" t="s">
        <v>182</v>
      </c>
      <c r="E19" s="144" t="s">
        <v>183</v>
      </c>
    </row>
    <row r="20" spans="1:5">
      <c r="A20" s="206" t="s">
        <v>184</v>
      </c>
      <c r="B20" s="144" t="s">
        <v>177</v>
      </c>
      <c r="C20" s="144" t="s">
        <v>185</v>
      </c>
      <c r="D20" s="145" t="s">
        <v>186</v>
      </c>
      <c r="E20" s="144" t="s">
        <v>187</v>
      </c>
    </row>
    <row r="21" spans="1:5" ht="30">
      <c r="A21" s="205" t="s">
        <v>188</v>
      </c>
      <c r="B21" s="144" t="s">
        <v>189</v>
      </c>
      <c r="C21" s="144"/>
      <c r="D21" s="145" t="s">
        <v>190</v>
      </c>
      <c r="E21" s="144" t="s">
        <v>191</v>
      </c>
    </row>
    <row r="22" spans="1:5">
      <c r="A22" s="205" t="s">
        <v>192</v>
      </c>
      <c r="B22" s="144" t="s">
        <v>189</v>
      </c>
      <c r="C22" s="144"/>
      <c r="D22" s="145" t="s">
        <v>193</v>
      </c>
      <c r="E22" s="144" t="s">
        <v>194</v>
      </c>
    </row>
    <row r="23" spans="1:5" ht="30">
      <c r="A23" s="205" t="s">
        <v>195</v>
      </c>
      <c r="B23" s="144" t="s">
        <v>189</v>
      </c>
      <c r="C23" s="144"/>
      <c r="D23" s="145" t="s">
        <v>196</v>
      </c>
      <c r="E23" s="144" t="s">
        <v>197</v>
      </c>
    </row>
    <row r="24" spans="1:5">
      <c r="A24" s="205" t="s">
        <v>198</v>
      </c>
      <c r="B24" s="144" t="s">
        <v>189</v>
      </c>
      <c r="C24" s="144" t="s">
        <v>199</v>
      </c>
      <c r="D24" s="152" t="s">
        <v>308</v>
      </c>
      <c r="E24" s="144" t="s">
        <v>200</v>
      </c>
    </row>
    <row r="25" spans="1:5">
      <c r="A25" s="205" t="s">
        <v>201</v>
      </c>
      <c r="B25" s="144" t="s">
        <v>189</v>
      </c>
      <c r="C25" s="144" t="s">
        <v>199</v>
      </c>
      <c r="D25" s="145" t="s">
        <v>202</v>
      </c>
      <c r="E25" s="144" t="s">
        <v>203</v>
      </c>
    </row>
    <row r="26" spans="1:5">
      <c r="A26" s="205" t="s">
        <v>204</v>
      </c>
      <c r="B26" s="144" t="s">
        <v>151</v>
      </c>
      <c r="C26" s="144" t="s">
        <v>205</v>
      </c>
      <c r="D26" s="145" t="s">
        <v>206</v>
      </c>
      <c r="E26" s="144" t="s">
        <v>207</v>
      </c>
    </row>
    <row r="27" spans="1:5">
      <c r="A27" s="207" t="s">
        <v>304</v>
      </c>
      <c r="B27" s="150" t="s">
        <v>301</v>
      </c>
      <c r="C27" s="150" t="s">
        <v>303</v>
      </c>
      <c r="D27" s="149" t="s">
        <v>302</v>
      </c>
      <c r="E27" s="148"/>
    </row>
  </sheetData>
  <mergeCells count="12">
    <mergeCell ref="E7:E8"/>
    <mergeCell ref="A2:A3"/>
    <mergeCell ref="B2:B3"/>
    <mergeCell ref="C2:C3"/>
    <mergeCell ref="D2:D3"/>
    <mergeCell ref="A4:A5"/>
    <mergeCell ref="B4:B5"/>
    <mergeCell ref="C4:C5"/>
    <mergeCell ref="D4:D5"/>
    <mergeCell ref="A7:A8"/>
    <mergeCell ref="B7:B8"/>
    <mergeCell ref="D7:D8"/>
  </mergeCells>
  <hyperlinks>
    <hyperlink ref="D2" r:id="rId1" display="mailto:Nacelnik@capljina.ba"/>
    <hyperlink ref="D4" r:id="rId2" display="mailto:policj@ebrd.com"/>
    <hyperlink ref="D6" r:id="rId3" display="mailto:miroslav.kucera@aspiro.cz"/>
    <hyperlink ref="D7" r:id="rId4" display="mailto:daniel.zverko@aspiro.cz"/>
    <hyperlink ref="D9" r:id="rId5" display="mailto:dalibor.milinkovic@capljina.ba"/>
    <hyperlink ref="D10" r:id="rId6" display="mailto:mirjana.menalo@capljina.ba"/>
    <hyperlink ref="D11" r:id="rId7" display="mailto:gjelavic@jadran.ba"/>
    <hyperlink ref="D12" r:id="rId8" display="mailto:atojaga@jadran.ba"/>
    <hyperlink ref="D13" r:id="rId9" display="mailto:ante.maslac@capljina.ba"/>
    <hyperlink ref="D19" r:id="rId10" display="mailto:p.hrncir@ekos-zitenice.cz"/>
    <hyperlink ref="D20" r:id="rId11" display="mailto:Fuka.tomas@wpe.cz"/>
    <hyperlink ref="D21" r:id="rId12" display="mailto:j.krndelj@gmail.com"/>
    <hyperlink ref="D22" r:id="rId13" display="mailto:robert.leko@tel.net.ba"/>
    <hyperlink ref="D23" r:id="rId14" display="mailto:zavod.za.vodoprivredu@tel.net.ba"/>
    <hyperlink ref="D24" r:id="rId15"/>
    <hyperlink ref="D25" r:id="rId16" display="mailto:brocanac@tel.net.ba"/>
    <hyperlink ref="D26" r:id="rId17" display="mailto:abida_pehlic@yahoo.co.uk"/>
    <hyperlink ref="D27" r:id="rId18"/>
    <hyperlink ref="D17" r:id="rId19"/>
    <hyperlink ref="D14" r:id="rId20" display="mailto:komunalno.capljina@tel.net.ba"/>
    <hyperlink ref="D15" r:id="rId21" display="mailto:vidicmartina7@gmail.com"/>
    <hyperlink ref="D16" r:id="rId22" display="mailto:marina@gmail.com"/>
  </hyperlinks>
  <pageMargins left="0.23622047244094491" right="0.23622047244094491" top="0.74803149606299213" bottom="0.74803149606299213" header="0.31496062992125984" footer="0.31496062992125984"/>
  <pageSetup paperSize="9" fitToHeight="10" orientation="landscape" r:id="rId23"/>
  <headerFooter>
    <oddHeader>&amp;CCapljina Water Supply System</oddHeader>
    <oddFooter>&amp;LDate printed: &amp;D© 2013 Aspiro. All rights reserved.&amp;C&amp;A&amp;RFile: &amp;FPage: &amp;P of &amp;N</oddFooter>
  </headerFooter>
</worksheet>
</file>

<file path=xl/worksheets/sheet2.xml><?xml version="1.0" encoding="utf-8"?>
<worksheet xmlns="http://schemas.openxmlformats.org/spreadsheetml/2006/main" xmlns:r="http://schemas.openxmlformats.org/officeDocument/2006/relationships">
  <dimension ref="A1:L37"/>
  <sheetViews>
    <sheetView view="pageLayout" topLeftCell="A4" workbookViewId="0">
      <selection activeCell="E23" sqref="E23"/>
    </sheetView>
  </sheetViews>
  <sheetFormatPr defaultColWidth="9.140625" defaultRowHeight="12.75"/>
  <cols>
    <col min="1" max="1" width="9.140625" style="153"/>
    <col min="2" max="2" width="4.85546875" style="153" customWidth="1"/>
    <col min="3" max="3" width="19" style="153" customWidth="1"/>
    <col min="4" max="5" width="9.140625" style="153"/>
    <col min="6" max="6" width="11" style="153" customWidth="1"/>
    <col min="7" max="7" width="4.42578125" style="153" customWidth="1"/>
    <col min="8" max="8" width="9.140625" style="153"/>
    <col min="9" max="9" width="14.42578125" style="153" customWidth="1"/>
    <col min="10" max="11" width="9.140625" style="153"/>
    <col min="12" max="12" width="10.42578125" style="153" customWidth="1"/>
    <col min="13" max="16384" width="9.140625" style="153"/>
  </cols>
  <sheetData>
    <row r="1" spans="1:12" ht="15.75" customHeight="1">
      <c r="B1" s="182"/>
      <c r="C1" s="183"/>
      <c r="D1" s="184"/>
      <c r="E1" s="624" t="s">
        <v>325</v>
      </c>
      <c r="F1" s="625"/>
      <c r="G1" s="625"/>
      <c r="H1" s="625"/>
      <c r="I1" s="625"/>
      <c r="J1" s="626"/>
      <c r="K1" s="182"/>
      <c r="L1" s="184"/>
    </row>
    <row r="2" spans="1:12">
      <c r="B2" s="185"/>
      <c r="C2" s="154"/>
      <c r="D2" s="186"/>
      <c r="E2" s="627"/>
      <c r="F2" s="628"/>
      <c r="G2" s="628"/>
      <c r="H2" s="628"/>
      <c r="I2" s="628"/>
      <c r="J2" s="629"/>
      <c r="K2" s="185"/>
      <c r="L2" s="186"/>
    </row>
    <row r="3" spans="1:12">
      <c r="B3" s="185"/>
      <c r="C3" s="154"/>
      <c r="D3" s="186"/>
      <c r="E3" s="627"/>
      <c r="F3" s="628"/>
      <c r="G3" s="628"/>
      <c r="H3" s="628"/>
      <c r="I3" s="628"/>
      <c r="J3" s="629"/>
      <c r="K3" s="185"/>
      <c r="L3" s="186"/>
    </row>
    <row r="4" spans="1:12">
      <c r="B4" s="187"/>
      <c r="C4" s="188"/>
      <c r="D4" s="189"/>
      <c r="E4" s="630"/>
      <c r="F4" s="631"/>
      <c r="G4" s="631"/>
      <c r="H4" s="631"/>
      <c r="I4" s="631"/>
      <c r="J4" s="632"/>
      <c r="K4" s="187"/>
      <c r="L4" s="189"/>
    </row>
    <row r="7" spans="1:12">
      <c r="A7" s="181"/>
    </row>
    <row r="8" spans="1:12" ht="15.75">
      <c r="A8" s="181"/>
      <c r="B8" s="180" t="s">
        <v>320</v>
      </c>
      <c r="C8" s="179"/>
      <c r="D8" s="179"/>
      <c r="E8" s="179"/>
      <c r="F8" s="178"/>
      <c r="H8" s="177" t="s">
        <v>319</v>
      </c>
      <c r="I8" s="176"/>
      <c r="J8" s="176"/>
      <c r="K8" s="176"/>
      <c r="L8" s="175"/>
    </row>
    <row r="9" spans="1:12">
      <c r="B9" s="174"/>
      <c r="C9" s="192"/>
      <c r="D9" s="163"/>
      <c r="E9" s="163"/>
      <c r="F9" s="162"/>
      <c r="H9" s="161"/>
      <c r="I9" s="160"/>
      <c r="J9" s="160"/>
      <c r="K9" s="160"/>
      <c r="L9" s="159"/>
    </row>
    <row r="10" spans="1:12" ht="12.75" customHeight="1">
      <c r="B10" s="165"/>
      <c r="C10" s="191"/>
      <c r="D10" s="163"/>
      <c r="E10" s="163"/>
      <c r="F10" s="162"/>
      <c r="G10" s="154"/>
      <c r="H10" s="161">
        <v>1</v>
      </c>
      <c r="I10" s="160" t="s">
        <v>318</v>
      </c>
      <c r="J10" s="160"/>
      <c r="K10" s="160"/>
      <c r="L10" s="159"/>
    </row>
    <row r="11" spans="1:12" ht="12.75" customHeight="1">
      <c r="B11" s="165">
        <v>1</v>
      </c>
      <c r="C11" s="191" t="s">
        <v>47</v>
      </c>
      <c r="D11" s="173"/>
      <c r="E11" s="163"/>
      <c r="F11" s="162"/>
      <c r="G11" s="154"/>
      <c r="H11" s="161">
        <v>2</v>
      </c>
      <c r="I11" s="160" t="s">
        <v>317</v>
      </c>
      <c r="J11" s="160"/>
      <c r="K11" s="160"/>
      <c r="L11" s="159"/>
    </row>
    <row r="12" spans="1:12" ht="12.75" customHeight="1">
      <c r="B12" s="165">
        <v>2</v>
      </c>
      <c r="C12" s="191" t="s">
        <v>314</v>
      </c>
      <c r="D12" s="173"/>
      <c r="E12" s="163"/>
      <c r="F12" s="162"/>
      <c r="G12" s="154"/>
      <c r="H12" s="161">
        <v>3</v>
      </c>
      <c r="I12" s="160" t="s">
        <v>316</v>
      </c>
      <c r="J12" s="160"/>
      <c r="K12" s="160"/>
      <c r="L12" s="159"/>
    </row>
    <row r="13" spans="1:12" ht="12.75" customHeight="1">
      <c r="B13" s="165">
        <v>3</v>
      </c>
      <c r="C13" s="191" t="s">
        <v>312</v>
      </c>
      <c r="D13" s="173"/>
      <c r="E13" s="163"/>
      <c r="F13" s="162"/>
      <c r="G13" s="154"/>
      <c r="H13" s="161">
        <v>4</v>
      </c>
      <c r="I13" s="160" t="s">
        <v>315</v>
      </c>
      <c r="J13" s="160"/>
      <c r="K13" s="160"/>
      <c r="L13" s="159"/>
    </row>
    <row r="14" spans="1:12" ht="12.75" customHeight="1">
      <c r="B14" s="165">
        <v>4</v>
      </c>
      <c r="C14" s="191" t="s">
        <v>311</v>
      </c>
      <c r="D14" s="173"/>
      <c r="E14" s="163"/>
      <c r="F14" s="162"/>
      <c r="G14" s="154"/>
      <c r="H14" s="161">
        <v>5</v>
      </c>
      <c r="I14" s="160" t="s">
        <v>313</v>
      </c>
      <c r="J14" s="160"/>
      <c r="K14" s="160"/>
      <c r="L14" s="159"/>
    </row>
    <row r="15" spans="1:12" ht="12.75" customHeight="1">
      <c r="B15" s="165">
        <v>5</v>
      </c>
      <c r="C15" s="191" t="s">
        <v>221</v>
      </c>
      <c r="D15" s="191"/>
      <c r="E15" s="163"/>
      <c r="F15" s="162"/>
      <c r="G15" s="154"/>
      <c r="H15" s="161"/>
      <c r="I15" s="160"/>
      <c r="J15" s="160"/>
      <c r="K15" s="160"/>
      <c r="L15" s="159"/>
    </row>
    <row r="16" spans="1:12" ht="12.75" customHeight="1">
      <c r="B16" s="165">
        <v>6</v>
      </c>
      <c r="C16" s="191" t="s">
        <v>321</v>
      </c>
      <c r="D16" s="173"/>
      <c r="E16" s="163"/>
      <c r="F16" s="162"/>
      <c r="G16" s="154"/>
      <c r="H16" s="161"/>
      <c r="I16" s="160"/>
      <c r="J16" s="160"/>
      <c r="K16" s="160"/>
      <c r="L16" s="159"/>
    </row>
    <row r="17" spans="2:12" ht="12.75" customHeight="1">
      <c r="B17" s="165">
        <v>7</v>
      </c>
      <c r="C17" s="191" t="s">
        <v>322</v>
      </c>
      <c r="D17" s="173"/>
      <c r="E17" s="163"/>
      <c r="F17" s="162"/>
      <c r="G17" s="154"/>
      <c r="H17" s="161"/>
      <c r="I17" s="160"/>
      <c r="J17" s="160"/>
      <c r="K17" s="160"/>
      <c r="L17" s="159"/>
    </row>
    <row r="18" spans="2:12" ht="12.75" customHeight="1">
      <c r="B18" s="165">
        <v>8</v>
      </c>
      <c r="C18" s="191" t="s">
        <v>310</v>
      </c>
      <c r="D18" s="173"/>
      <c r="E18" s="163"/>
      <c r="F18" s="162"/>
      <c r="G18" s="154"/>
      <c r="H18" s="161"/>
      <c r="I18" s="160"/>
      <c r="J18" s="160"/>
      <c r="K18" s="160"/>
      <c r="L18" s="159"/>
    </row>
    <row r="19" spans="2:12" ht="15" customHeight="1">
      <c r="B19" s="165">
        <v>9</v>
      </c>
      <c r="C19" s="191" t="s">
        <v>323</v>
      </c>
      <c r="D19" s="173"/>
      <c r="E19" s="163"/>
      <c r="F19" s="162"/>
      <c r="G19" s="154"/>
      <c r="H19" s="161"/>
      <c r="I19" s="160"/>
      <c r="J19" s="160"/>
      <c r="K19" s="160"/>
      <c r="L19" s="159"/>
    </row>
    <row r="20" spans="2:12" ht="12.75" customHeight="1">
      <c r="B20" s="165">
        <v>10</v>
      </c>
      <c r="C20" s="191" t="s">
        <v>309</v>
      </c>
      <c r="D20" s="173"/>
      <c r="E20" s="163"/>
      <c r="F20" s="162"/>
      <c r="G20" s="172"/>
      <c r="H20" s="161"/>
      <c r="I20" s="160"/>
      <c r="J20" s="160"/>
      <c r="K20" s="160"/>
      <c r="L20" s="159"/>
    </row>
    <row r="21" spans="2:12" ht="12.75" customHeight="1">
      <c r="B21" s="165"/>
      <c r="C21" s="191"/>
      <c r="D21" s="173"/>
      <c r="E21" s="163"/>
      <c r="F21" s="162"/>
      <c r="G21" s="172"/>
      <c r="H21" s="161"/>
      <c r="I21" s="160"/>
      <c r="J21" s="160"/>
      <c r="K21" s="160"/>
      <c r="L21" s="159"/>
    </row>
    <row r="22" spans="2:12" ht="12.75" customHeight="1">
      <c r="B22" s="165"/>
      <c r="C22" s="173"/>
      <c r="D22" s="173"/>
      <c r="E22" s="163"/>
      <c r="F22" s="162"/>
      <c r="G22" s="172"/>
      <c r="H22" s="161"/>
      <c r="I22" s="160"/>
      <c r="J22" s="160"/>
      <c r="K22" s="160"/>
      <c r="L22" s="159"/>
    </row>
    <row r="23" spans="2:12" ht="12.75" customHeight="1">
      <c r="B23" s="171"/>
      <c r="C23" s="164"/>
      <c r="D23" s="170"/>
      <c r="E23" s="170"/>
      <c r="F23" s="169"/>
      <c r="G23" s="154"/>
      <c r="H23" s="168"/>
      <c r="I23" s="167"/>
      <c r="J23" s="167"/>
      <c r="K23" s="167"/>
      <c r="L23" s="166"/>
    </row>
    <row r="24" spans="2:12">
      <c r="B24" s="154"/>
      <c r="C24" s="154"/>
      <c r="D24" s="154"/>
      <c r="E24" s="154"/>
      <c r="F24" s="154"/>
      <c r="G24" s="154"/>
      <c r="H24" s="154"/>
    </row>
    <row r="25" spans="2:12">
      <c r="B25" s="154"/>
      <c r="C25" s="154"/>
      <c r="D25" s="154"/>
      <c r="E25" s="154"/>
      <c r="F25" s="154"/>
      <c r="G25" s="154"/>
      <c r="H25" s="154"/>
    </row>
    <row r="31" spans="2:12" ht="12.75" customHeight="1">
      <c r="B31" s="634"/>
      <c r="C31" s="634"/>
      <c r="D31" s="637"/>
      <c r="E31" s="637"/>
      <c r="F31" s="637"/>
      <c r="G31" s="637"/>
      <c r="H31" s="154"/>
    </row>
    <row r="32" spans="2:12" ht="12.75" customHeight="1">
      <c r="B32" s="634"/>
      <c r="C32" s="634"/>
      <c r="D32" s="637"/>
      <c r="E32" s="637"/>
      <c r="F32" s="637"/>
      <c r="G32" s="637"/>
      <c r="H32" s="154"/>
    </row>
    <row r="33" spans="2:12" ht="12.75" customHeight="1">
      <c r="B33" s="634"/>
      <c r="C33" s="634"/>
      <c r="D33" s="635"/>
      <c r="E33" s="634"/>
      <c r="F33" s="158"/>
      <c r="G33" s="157"/>
      <c r="H33" s="156"/>
      <c r="I33" s="155"/>
      <c r="J33" s="633"/>
      <c r="K33" s="633"/>
      <c r="L33" s="633"/>
    </row>
    <row r="34" spans="2:12">
      <c r="B34" s="634"/>
      <c r="C34" s="634"/>
      <c r="D34" s="635"/>
      <c r="E34" s="634"/>
      <c r="F34" s="158"/>
      <c r="G34" s="157"/>
      <c r="H34" s="156"/>
      <c r="I34" s="155"/>
      <c r="J34" s="636"/>
      <c r="K34" s="636"/>
      <c r="L34" s="636"/>
    </row>
    <row r="35" spans="2:12">
      <c r="B35" s="154"/>
      <c r="C35" s="154"/>
      <c r="D35" s="154"/>
      <c r="E35" s="154"/>
      <c r="F35" s="154"/>
      <c r="G35" s="154"/>
      <c r="H35" s="154"/>
    </row>
    <row r="36" spans="2:12">
      <c r="B36" s="154"/>
      <c r="C36" s="154"/>
      <c r="D36" s="154"/>
      <c r="E36" s="154"/>
      <c r="F36" s="154"/>
      <c r="G36" s="154"/>
      <c r="H36" s="154"/>
    </row>
    <row r="37" spans="2:12">
      <c r="B37" s="154"/>
      <c r="C37" s="154"/>
      <c r="D37" s="154"/>
      <c r="E37" s="154"/>
      <c r="F37" s="154"/>
      <c r="G37" s="154"/>
      <c r="H37" s="154"/>
    </row>
  </sheetData>
  <mergeCells count="11">
    <mergeCell ref="E1:J4"/>
    <mergeCell ref="J33:L33"/>
    <mergeCell ref="B34:C34"/>
    <mergeCell ref="D34:E34"/>
    <mergeCell ref="J34:L34"/>
    <mergeCell ref="B31:C31"/>
    <mergeCell ref="D31:G31"/>
    <mergeCell ref="B32:C32"/>
    <mergeCell ref="D32:G32"/>
    <mergeCell ref="B33:C33"/>
    <mergeCell ref="D33:E33"/>
  </mergeCells>
  <hyperlinks>
    <hyperlink ref="C12" location="'Financial analysis'!A1" display="Financial analysis"/>
    <hyperlink ref="C13" location="Action_log!A1" display="Action Log"/>
    <hyperlink ref="C14" location="'Risk&amp;Issue Log'!A1" display="Risk&amp;Issue Log"/>
    <hyperlink ref="C16" location="Tenders!A1" display="Tenders"/>
    <hyperlink ref="C17" location="CPs!A1" display="Conditions precedent"/>
    <hyperlink ref="C18" location="Covenants!A1" display="Covenants"/>
    <hyperlink ref="C19" location="Disbursement!A1" display="Disbursement"/>
    <hyperlink ref="C15" location="'Project Implementation Plan'!A1" display="Project Implementation Plan"/>
    <hyperlink ref="C11" location="Budget!A1" display="Budget"/>
    <hyperlink ref="C20" location="Contacts!A1" display="Contacts"/>
  </hyperlinks>
  <pageMargins left="0.7" right="0.7" top="1" bottom="0.75" header="0.3" footer="0.3"/>
  <pageSetup paperSize="9" orientation="landscape" r:id="rId1"/>
  <headerFooter>
    <oddHeader>&amp;CCapljina Water Supply System</oddHeader>
    <oddFooter>&amp;L&amp;10Printed on &amp;DCopyright © 2013 Aspiro. All rights reserved.&amp;R&amp;10File name: &amp;F, Sheet: &amp;APage: &amp;P z &amp;N</oddFooter>
  </headerFooter>
  <drawing r:id="rId2"/>
</worksheet>
</file>

<file path=xl/worksheets/sheet3.xml><?xml version="1.0" encoding="utf-8"?>
<worksheet xmlns="http://schemas.openxmlformats.org/spreadsheetml/2006/main" xmlns:r="http://schemas.openxmlformats.org/officeDocument/2006/relationships">
  <sheetPr>
    <tabColor theme="4" tint="-0.249977111117893"/>
    <outlinePr summaryBelow="0"/>
    <pageSetUpPr fitToPage="1"/>
  </sheetPr>
  <dimension ref="A1:BR30"/>
  <sheetViews>
    <sheetView zoomScale="80" zoomScaleNormal="80" workbookViewId="0">
      <pane xSplit="2" ySplit="4" topLeftCell="N8" activePane="bottomRight" state="frozen"/>
      <selection activeCell="B13" sqref="B13"/>
      <selection pane="topRight" activeCell="B13" sqref="B13"/>
      <selection pane="bottomLeft" activeCell="B13" sqref="B13"/>
      <selection pane="bottomRight" activeCell="AQ16" sqref="AQ16"/>
    </sheetView>
  </sheetViews>
  <sheetFormatPr defaultColWidth="9.140625" defaultRowHeight="12"/>
  <cols>
    <col min="1" max="1" width="1.85546875" style="11" customWidth="1"/>
    <col min="2" max="2" width="14.5703125" style="11" customWidth="1"/>
    <col min="3" max="3" width="9.5703125" style="11" customWidth="1"/>
    <col min="4" max="5" width="9.85546875" style="11" customWidth="1"/>
    <col min="6" max="6" width="9.7109375" style="11" customWidth="1"/>
    <col min="7" max="7" width="10.85546875" style="11" customWidth="1"/>
    <col min="8" max="10" width="9.140625" style="11"/>
    <col min="11" max="11" width="9.85546875" style="11" customWidth="1"/>
    <col min="12" max="12" width="10.28515625" style="11" bestFit="1" customWidth="1"/>
    <col min="13" max="13" width="9.28515625" style="11" customWidth="1"/>
    <col min="14" max="14" width="8.85546875" style="11" customWidth="1"/>
    <col min="15" max="23" width="7.28515625" style="11" customWidth="1"/>
    <col min="24" max="24" width="9.28515625" style="11" customWidth="1"/>
    <col min="25" max="26" width="7.28515625" style="11" customWidth="1"/>
    <col min="27" max="27" width="8.5703125" style="11" bestFit="1" customWidth="1"/>
    <col min="28" max="42" width="7.28515625" style="11" customWidth="1"/>
    <col min="43" max="43" width="10.7109375" style="11" customWidth="1"/>
    <col min="44" max="16384" width="9.140625" style="11"/>
  </cols>
  <sheetData>
    <row r="1" spans="1:70">
      <c r="A1" s="19"/>
      <c r="B1" s="20"/>
      <c r="L1" s="14"/>
      <c r="M1" s="15"/>
      <c r="N1" s="15"/>
      <c r="O1" s="16"/>
      <c r="P1" s="16"/>
      <c r="Q1" s="18"/>
      <c r="R1" s="17"/>
    </row>
    <row r="2" spans="1:70" ht="15">
      <c r="A2" s="20"/>
      <c r="B2" s="19" t="s">
        <v>116</v>
      </c>
      <c r="L2" s="14"/>
      <c r="M2" s="15"/>
      <c r="N2" s="15"/>
      <c r="O2" s="16"/>
      <c r="P2" s="16"/>
      <c r="Q2" s="18"/>
      <c r="R2" s="17"/>
      <c r="AS2"/>
      <c r="AT2"/>
      <c r="AU2"/>
      <c r="AV2"/>
      <c r="AW2"/>
      <c r="AX2"/>
      <c r="AY2"/>
      <c r="AZ2"/>
      <c r="BA2"/>
      <c r="BB2"/>
      <c r="BC2"/>
      <c r="BD2"/>
      <c r="BE2"/>
      <c r="BF2"/>
      <c r="BG2"/>
      <c r="BH2"/>
      <c r="BI2"/>
      <c r="BJ2"/>
      <c r="BK2"/>
      <c r="BL2"/>
      <c r="BM2"/>
      <c r="BN2"/>
      <c r="BO2"/>
      <c r="BP2"/>
      <c r="BQ2"/>
      <c r="BR2"/>
    </row>
    <row r="3" spans="1:70" ht="15">
      <c r="A3" s="20"/>
      <c r="B3" s="670" t="s">
        <v>115</v>
      </c>
      <c r="C3" s="671"/>
      <c r="D3" s="671"/>
      <c r="E3" s="671"/>
      <c r="F3" s="671"/>
      <c r="G3" s="672"/>
      <c r="H3" s="685" t="s">
        <v>43</v>
      </c>
      <c r="I3" s="686"/>
      <c r="J3" s="687" t="s">
        <v>44</v>
      </c>
      <c r="K3" s="688"/>
      <c r="L3" s="21"/>
      <c r="M3" s="22" t="s">
        <v>123</v>
      </c>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3"/>
      <c r="AS3"/>
      <c r="AT3"/>
      <c r="AU3"/>
      <c r="AV3"/>
      <c r="AW3"/>
      <c r="AX3"/>
      <c r="AY3"/>
      <c r="AZ3"/>
      <c r="BA3"/>
      <c r="BB3"/>
      <c r="BC3"/>
      <c r="BD3"/>
      <c r="BE3"/>
      <c r="BF3"/>
      <c r="BG3"/>
      <c r="BH3"/>
      <c r="BI3"/>
      <c r="BJ3"/>
      <c r="BK3"/>
      <c r="BL3"/>
      <c r="BM3"/>
      <c r="BN3"/>
      <c r="BO3"/>
      <c r="BP3"/>
      <c r="BQ3"/>
      <c r="BR3"/>
    </row>
    <row r="4" spans="1:70" ht="22.5" customHeight="1">
      <c r="A4" s="20"/>
      <c r="B4" s="24"/>
      <c r="C4" s="25"/>
      <c r="D4" s="25"/>
      <c r="E4" s="25"/>
      <c r="F4" s="26"/>
      <c r="G4" s="26" t="s">
        <v>42</v>
      </c>
      <c r="H4" s="26"/>
      <c r="I4" s="26" t="s">
        <v>42</v>
      </c>
      <c r="J4" s="26"/>
      <c r="K4" s="26" t="s">
        <v>42</v>
      </c>
      <c r="L4" s="27"/>
      <c r="M4" s="28">
        <v>41122</v>
      </c>
      <c r="N4" s="28">
        <v>41153</v>
      </c>
      <c r="O4" s="28">
        <v>41183</v>
      </c>
      <c r="P4" s="28">
        <v>41214</v>
      </c>
      <c r="Q4" s="28">
        <v>41244</v>
      </c>
      <c r="R4" s="28">
        <v>41275</v>
      </c>
      <c r="S4" s="28">
        <v>41306</v>
      </c>
      <c r="T4" s="28">
        <v>41334</v>
      </c>
      <c r="U4" s="28">
        <v>41365</v>
      </c>
      <c r="V4" s="28">
        <v>41395</v>
      </c>
      <c r="W4" s="28">
        <v>41426</v>
      </c>
      <c r="X4" s="28">
        <v>41456</v>
      </c>
      <c r="Y4" s="28">
        <v>41487</v>
      </c>
      <c r="Z4" s="28">
        <v>41518</v>
      </c>
      <c r="AA4" s="28">
        <v>41548</v>
      </c>
      <c r="AB4" s="28">
        <v>41579</v>
      </c>
      <c r="AC4" s="28">
        <v>41609</v>
      </c>
      <c r="AD4" s="28">
        <v>41640</v>
      </c>
      <c r="AE4" s="28">
        <v>41671</v>
      </c>
      <c r="AF4" s="28">
        <v>41699</v>
      </c>
      <c r="AG4" s="28">
        <v>41730</v>
      </c>
      <c r="AH4" s="28">
        <v>41760</v>
      </c>
      <c r="AI4" s="28">
        <v>41791</v>
      </c>
      <c r="AJ4" s="28">
        <v>41821</v>
      </c>
      <c r="AK4" s="28">
        <v>41852</v>
      </c>
      <c r="AL4" s="28">
        <v>41883</v>
      </c>
      <c r="AM4" s="28">
        <v>41913</v>
      </c>
      <c r="AN4" s="28">
        <v>41944</v>
      </c>
      <c r="AO4" s="28">
        <v>41974</v>
      </c>
      <c r="AP4" s="28">
        <v>42005</v>
      </c>
      <c r="AQ4" s="29" t="s">
        <v>41</v>
      </c>
      <c r="AS4"/>
      <c r="AT4"/>
      <c r="AU4"/>
      <c r="AV4"/>
      <c r="AW4"/>
      <c r="AX4"/>
      <c r="AY4"/>
      <c r="AZ4"/>
      <c r="BA4"/>
      <c r="BB4"/>
      <c r="BC4"/>
      <c r="BD4"/>
      <c r="BE4"/>
      <c r="BF4"/>
      <c r="BG4"/>
      <c r="BH4"/>
      <c r="BI4"/>
      <c r="BJ4"/>
      <c r="BK4"/>
      <c r="BL4"/>
      <c r="BM4"/>
      <c r="BN4"/>
      <c r="BO4"/>
      <c r="BP4"/>
      <c r="BQ4"/>
      <c r="BR4"/>
    </row>
    <row r="5" spans="1:70" ht="15">
      <c r="A5" s="20"/>
      <c r="B5" s="670" t="s">
        <v>115</v>
      </c>
      <c r="C5" s="671"/>
      <c r="D5" s="671"/>
      <c r="E5" s="671"/>
      <c r="F5" s="671"/>
      <c r="G5" s="672"/>
      <c r="H5" s="685" t="s">
        <v>43</v>
      </c>
      <c r="I5" s="686"/>
      <c r="J5" s="687" t="s">
        <v>44</v>
      </c>
      <c r="K5" s="688"/>
      <c r="AS5"/>
      <c r="AT5"/>
      <c r="AU5"/>
      <c r="AV5"/>
      <c r="AW5"/>
      <c r="AX5"/>
      <c r="AY5"/>
      <c r="AZ5"/>
      <c r="BA5"/>
      <c r="BB5"/>
      <c r="BC5"/>
      <c r="BD5"/>
      <c r="BE5"/>
      <c r="BF5"/>
      <c r="BG5"/>
      <c r="BH5"/>
      <c r="BI5"/>
      <c r="BJ5"/>
      <c r="BK5"/>
      <c r="BL5"/>
      <c r="BM5"/>
      <c r="BN5"/>
      <c r="BO5"/>
      <c r="BP5"/>
      <c r="BQ5"/>
      <c r="BR5"/>
    </row>
    <row r="6" spans="1:70" s="49" customFormat="1" ht="15">
      <c r="A6" s="41"/>
      <c r="B6" s="657" t="s">
        <v>119</v>
      </c>
      <c r="C6" s="658"/>
      <c r="D6" s="658"/>
      <c r="E6" s="659"/>
      <c r="F6" s="42"/>
      <c r="G6" s="43" t="s">
        <v>117</v>
      </c>
      <c r="H6" s="44"/>
      <c r="I6" s="43" t="s">
        <v>117</v>
      </c>
      <c r="J6" s="45"/>
      <c r="K6" s="43" t="s">
        <v>117</v>
      </c>
      <c r="L6" s="46"/>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8"/>
      <c r="AS6"/>
      <c r="AT6"/>
      <c r="AU6"/>
      <c r="AV6"/>
      <c r="AW6"/>
      <c r="AX6"/>
      <c r="AY6"/>
      <c r="AZ6"/>
      <c r="BA6"/>
      <c r="BB6"/>
      <c r="BC6"/>
      <c r="BD6"/>
      <c r="BE6"/>
      <c r="BF6"/>
      <c r="BG6"/>
      <c r="BH6"/>
      <c r="BI6"/>
      <c r="BJ6"/>
      <c r="BK6"/>
      <c r="BL6"/>
      <c r="BM6"/>
      <c r="BN6"/>
      <c r="BO6"/>
      <c r="BP6"/>
      <c r="BQ6"/>
      <c r="BR6"/>
    </row>
    <row r="7" spans="1:70" ht="12" customHeight="1">
      <c r="A7" s="20"/>
      <c r="B7" s="82" t="s">
        <v>213</v>
      </c>
      <c r="C7" s="83"/>
      <c r="D7" s="83"/>
      <c r="E7" s="84"/>
      <c r="F7" s="666"/>
      <c r="G7" s="640">
        <v>28000</v>
      </c>
      <c r="H7" s="50"/>
      <c r="I7" s="52">
        <f>SUM(M8:X8)</f>
        <v>28000</v>
      </c>
      <c r="J7" s="51"/>
      <c r="K7" s="52">
        <f>G7-I7</f>
        <v>0</v>
      </c>
      <c r="L7" s="53" t="s">
        <v>45</v>
      </c>
      <c r="M7" s="30">
        <v>28000</v>
      </c>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f t="shared" ref="AQ7:AQ18" si="0">SUM(M7:AP7)</f>
        <v>28000</v>
      </c>
      <c r="AS7"/>
      <c r="AT7"/>
      <c r="AU7"/>
      <c r="AV7"/>
      <c r="AW7"/>
      <c r="AX7"/>
      <c r="AY7"/>
      <c r="AZ7"/>
      <c r="BA7"/>
      <c r="BB7"/>
      <c r="BC7"/>
      <c r="BD7"/>
      <c r="BE7"/>
      <c r="BF7"/>
      <c r="BG7"/>
      <c r="BH7"/>
      <c r="BI7"/>
      <c r="BJ7"/>
      <c r="BK7"/>
      <c r="BL7"/>
      <c r="BM7"/>
      <c r="BN7"/>
      <c r="BO7"/>
      <c r="BP7"/>
      <c r="BQ7"/>
      <c r="BR7"/>
    </row>
    <row r="8" spans="1:70" ht="15">
      <c r="A8" s="20"/>
      <c r="B8" s="85"/>
      <c r="C8" s="86"/>
      <c r="D8" s="86"/>
      <c r="E8" s="87"/>
      <c r="F8" s="667"/>
      <c r="G8" s="668"/>
      <c r="H8" s="40"/>
      <c r="I8" s="55"/>
      <c r="J8" s="56"/>
      <c r="K8" s="55"/>
      <c r="L8" s="96" t="s">
        <v>46</v>
      </c>
      <c r="M8" s="97">
        <v>28000</v>
      </c>
      <c r="N8" s="97"/>
      <c r="O8" s="97"/>
      <c r="P8" s="97"/>
      <c r="Q8" s="97"/>
      <c r="R8" s="97"/>
      <c r="S8" s="97"/>
      <c r="T8" s="97"/>
      <c r="U8" s="97"/>
      <c r="V8" s="97"/>
      <c r="W8" s="97"/>
      <c r="X8" s="97"/>
      <c r="Y8" s="97"/>
      <c r="Z8" s="97"/>
      <c r="AA8" s="97"/>
      <c r="AB8" s="97"/>
      <c r="AC8" s="97"/>
      <c r="AD8" s="97"/>
      <c r="AE8" s="97"/>
      <c r="AF8" s="97"/>
      <c r="AG8" s="97"/>
      <c r="AH8" s="97"/>
      <c r="AI8" s="97"/>
      <c r="AJ8" s="195"/>
      <c r="AK8" s="195"/>
      <c r="AL8" s="195"/>
      <c r="AM8" s="195"/>
      <c r="AN8" s="195"/>
      <c r="AO8" s="195"/>
      <c r="AP8" s="97"/>
      <c r="AQ8" s="98">
        <f t="shared" si="0"/>
        <v>28000</v>
      </c>
      <c r="AS8"/>
      <c r="AT8"/>
      <c r="AU8"/>
      <c r="AV8"/>
      <c r="AW8"/>
      <c r="AX8"/>
      <c r="AY8"/>
      <c r="AZ8"/>
      <c r="BA8"/>
      <c r="BB8"/>
      <c r="BC8"/>
      <c r="BD8"/>
      <c r="BE8"/>
      <c r="BF8"/>
      <c r="BG8"/>
      <c r="BH8"/>
      <c r="BI8"/>
      <c r="BJ8"/>
      <c r="BK8"/>
      <c r="BL8"/>
      <c r="BM8"/>
      <c r="BN8"/>
      <c r="BO8"/>
      <c r="BP8"/>
      <c r="BQ8"/>
      <c r="BR8"/>
    </row>
    <row r="9" spans="1:70" ht="15">
      <c r="A9" s="20"/>
      <c r="B9" s="82" t="s">
        <v>210</v>
      </c>
      <c r="C9" s="83" t="s">
        <v>209</v>
      </c>
      <c r="D9" s="83"/>
      <c r="E9" s="84"/>
      <c r="F9" s="666"/>
      <c r="G9" s="80">
        <v>65823</v>
      </c>
      <c r="H9" s="50"/>
      <c r="I9" s="52">
        <f>SUM(M10:X10)</f>
        <v>65823</v>
      </c>
      <c r="J9" s="51"/>
      <c r="K9" s="52">
        <f>G9-I9</f>
        <v>0</v>
      </c>
      <c r="L9" s="53" t="s">
        <v>45</v>
      </c>
      <c r="M9" s="30"/>
      <c r="N9" s="30">
        <v>65823</v>
      </c>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f t="shared" si="0"/>
        <v>65823</v>
      </c>
      <c r="AS9"/>
      <c r="AT9"/>
      <c r="AU9"/>
      <c r="AV9"/>
      <c r="AW9"/>
      <c r="AX9"/>
      <c r="AY9"/>
      <c r="AZ9"/>
      <c r="BA9"/>
      <c r="BB9"/>
      <c r="BC9"/>
      <c r="BD9"/>
      <c r="BE9"/>
      <c r="BF9"/>
      <c r="BG9"/>
      <c r="BH9"/>
      <c r="BI9"/>
      <c r="BJ9"/>
      <c r="BK9"/>
      <c r="BL9"/>
      <c r="BM9"/>
      <c r="BN9"/>
      <c r="BO9"/>
      <c r="BP9"/>
      <c r="BQ9"/>
      <c r="BR9"/>
    </row>
    <row r="10" spans="1:70" ht="15">
      <c r="A10" s="20"/>
      <c r="B10" s="85"/>
      <c r="C10" s="86"/>
      <c r="D10" s="86"/>
      <c r="E10" s="87"/>
      <c r="F10" s="667"/>
      <c r="G10" s="81"/>
      <c r="H10" s="40"/>
      <c r="I10" s="55"/>
      <c r="J10" s="56"/>
      <c r="K10" s="55"/>
      <c r="L10" s="96" t="s">
        <v>46</v>
      </c>
      <c r="M10" s="97"/>
      <c r="N10" s="97">
        <v>65823</v>
      </c>
      <c r="O10" s="97"/>
      <c r="P10" s="97"/>
      <c r="Q10" s="97"/>
      <c r="R10" s="97"/>
      <c r="S10" s="97"/>
      <c r="T10" s="97"/>
      <c r="U10" s="97"/>
      <c r="V10" s="97"/>
      <c r="W10" s="97"/>
      <c r="X10" s="97"/>
      <c r="Y10" s="97"/>
      <c r="Z10" s="97"/>
      <c r="AA10" s="97"/>
      <c r="AB10" s="97"/>
      <c r="AC10" s="97"/>
      <c r="AD10" s="97"/>
      <c r="AE10" s="97"/>
      <c r="AF10" s="97"/>
      <c r="AG10" s="97"/>
      <c r="AH10" s="97"/>
      <c r="AI10" s="97"/>
      <c r="AJ10" s="195"/>
      <c r="AK10" s="195"/>
      <c r="AL10" s="195"/>
      <c r="AM10" s="195"/>
      <c r="AN10" s="195"/>
      <c r="AO10" s="195"/>
      <c r="AP10" s="97"/>
      <c r="AQ10" s="98">
        <f t="shared" si="0"/>
        <v>65823</v>
      </c>
      <c r="AS10"/>
      <c r="AT10"/>
      <c r="AU10"/>
      <c r="AV10"/>
      <c r="AW10"/>
      <c r="AX10"/>
      <c r="AY10"/>
      <c r="AZ10"/>
      <c r="BA10"/>
      <c r="BB10"/>
      <c r="BC10"/>
      <c r="BD10"/>
      <c r="BE10"/>
      <c r="BF10"/>
      <c r="BG10"/>
      <c r="BH10"/>
      <c r="BI10"/>
      <c r="BJ10"/>
      <c r="BK10"/>
      <c r="BL10"/>
      <c r="BM10"/>
      <c r="BN10"/>
      <c r="BO10"/>
      <c r="BP10"/>
      <c r="BQ10"/>
      <c r="BR10"/>
    </row>
    <row r="11" spans="1:70">
      <c r="A11" s="20"/>
      <c r="B11" s="88" t="s">
        <v>212</v>
      </c>
      <c r="C11" s="83" t="s">
        <v>209</v>
      </c>
      <c r="D11" s="89"/>
      <c r="E11" s="90"/>
      <c r="F11" s="666"/>
      <c r="G11" s="640">
        <v>46076.1</v>
      </c>
      <c r="H11" s="50"/>
      <c r="I11" s="52">
        <f>SUM(M12:X12)</f>
        <v>46076.1</v>
      </c>
      <c r="J11" s="52"/>
      <c r="K11" s="52">
        <f>G11-G11</f>
        <v>0</v>
      </c>
      <c r="L11" s="53" t="s">
        <v>45</v>
      </c>
      <c r="M11" s="30"/>
      <c r="N11" s="30"/>
      <c r="O11" s="30"/>
      <c r="P11" s="30"/>
      <c r="Q11" s="30"/>
      <c r="R11" s="30"/>
      <c r="S11" s="30"/>
      <c r="T11" s="30"/>
      <c r="U11" s="30">
        <v>16455.75</v>
      </c>
      <c r="V11" s="30">
        <v>16455.75</v>
      </c>
      <c r="W11" s="30">
        <v>13164.6</v>
      </c>
      <c r="X11" s="30"/>
      <c r="Z11" s="30"/>
      <c r="AA11" s="30"/>
      <c r="AB11" s="30"/>
      <c r="AC11" s="30"/>
      <c r="AD11" s="30"/>
      <c r="AE11" s="30"/>
      <c r="AF11" s="30"/>
      <c r="AG11" s="30"/>
      <c r="AH11" s="30"/>
      <c r="AI11" s="30"/>
      <c r="AJ11" s="30"/>
      <c r="AK11" s="30"/>
      <c r="AL11" s="30"/>
      <c r="AM11" s="30"/>
      <c r="AN11" s="30"/>
      <c r="AO11" s="30"/>
      <c r="AP11" s="30"/>
      <c r="AQ11" s="30">
        <f t="shared" si="0"/>
        <v>46076.1</v>
      </c>
    </row>
    <row r="12" spans="1:70">
      <c r="A12" s="20"/>
      <c r="B12" s="91"/>
      <c r="C12" s="92"/>
      <c r="D12" s="92"/>
      <c r="E12" s="93"/>
      <c r="F12" s="667"/>
      <c r="G12" s="668"/>
      <c r="H12" s="40"/>
      <c r="I12" s="55"/>
      <c r="J12" s="56"/>
      <c r="K12" s="55"/>
      <c r="L12" s="96" t="s">
        <v>46</v>
      </c>
      <c r="M12" s="97"/>
      <c r="N12" s="97"/>
      <c r="O12" s="97"/>
      <c r="P12" s="97"/>
      <c r="Q12" s="97"/>
      <c r="R12" s="97"/>
      <c r="S12" s="97"/>
      <c r="T12" s="97"/>
      <c r="U12" s="97"/>
      <c r="V12" s="97"/>
      <c r="W12" s="97"/>
      <c r="X12" s="97">
        <f>SUM(U11:W11)</f>
        <v>46076.1</v>
      </c>
      <c r="Y12" s="97"/>
      <c r="Z12" s="97"/>
      <c r="AA12" s="97"/>
      <c r="AB12" s="97"/>
      <c r="AC12" s="97"/>
      <c r="AD12" s="97"/>
      <c r="AE12" s="97"/>
      <c r="AF12" s="97"/>
      <c r="AG12" s="97"/>
      <c r="AH12" s="97"/>
      <c r="AI12" s="97"/>
      <c r="AJ12" s="195"/>
      <c r="AK12" s="195"/>
      <c r="AL12" s="195"/>
      <c r="AM12" s="195"/>
      <c r="AN12" s="195"/>
      <c r="AO12" s="195"/>
      <c r="AP12" s="97"/>
      <c r="AQ12" s="98">
        <f t="shared" si="0"/>
        <v>46076.1</v>
      </c>
    </row>
    <row r="13" spans="1:70">
      <c r="A13" s="20"/>
      <c r="B13" s="88" t="s">
        <v>211</v>
      </c>
      <c r="C13" s="83" t="s">
        <v>209</v>
      </c>
      <c r="D13" s="89"/>
      <c r="E13" s="90"/>
      <c r="F13" s="666"/>
      <c r="G13" s="640">
        <v>19956</v>
      </c>
      <c r="H13" s="50"/>
      <c r="I13" s="52">
        <f>SUM(M14:AP14)</f>
        <v>19956</v>
      </c>
      <c r="J13" s="52"/>
      <c r="K13" s="52">
        <f>G13-I13</f>
        <v>0</v>
      </c>
      <c r="L13" s="53" t="s">
        <v>45</v>
      </c>
      <c r="M13" s="30"/>
      <c r="N13" s="30"/>
      <c r="O13" s="30"/>
      <c r="P13" s="30"/>
      <c r="Q13" s="30"/>
      <c r="R13" s="30"/>
      <c r="S13" s="30"/>
      <c r="T13" s="30"/>
      <c r="U13" s="30"/>
      <c r="V13" s="30"/>
      <c r="W13" s="30">
        <v>9978</v>
      </c>
      <c r="X13" s="30">
        <v>9978</v>
      </c>
      <c r="Y13" s="30"/>
      <c r="Z13" s="30"/>
      <c r="AA13" s="30"/>
      <c r="AB13" s="30"/>
      <c r="AC13" s="30"/>
      <c r="AD13" s="30"/>
      <c r="AE13" s="30"/>
      <c r="AF13" s="30"/>
      <c r="AG13" s="30"/>
      <c r="AH13" s="30"/>
      <c r="AI13" s="30"/>
      <c r="AJ13" s="30"/>
      <c r="AK13" s="30"/>
      <c r="AL13" s="30"/>
      <c r="AM13" s="30"/>
      <c r="AN13" s="30"/>
      <c r="AO13" s="30"/>
      <c r="AP13" s="30"/>
      <c r="AQ13" s="30">
        <f t="shared" si="0"/>
        <v>19956</v>
      </c>
    </row>
    <row r="14" spans="1:70">
      <c r="A14" s="20"/>
      <c r="B14" s="91"/>
      <c r="C14" s="92"/>
      <c r="D14" s="92"/>
      <c r="E14" s="93"/>
      <c r="F14" s="667"/>
      <c r="G14" s="668"/>
      <c r="H14" s="40"/>
      <c r="I14" s="55"/>
      <c r="J14" s="56"/>
      <c r="K14" s="55"/>
      <c r="L14" s="61" t="s">
        <v>46</v>
      </c>
      <c r="M14" s="36"/>
      <c r="N14" s="37"/>
      <c r="O14" s="36"/>
      <c r="P14" s="36"/>
      <c r="Q14" s="36"/>
      <c r="R14" s="36"/>
      <c r="S14" s="36"/>
      <c r="T14" s="36"/>
      <c r="U14" s="36"/>
      <c r="V14" s="36"/>
      <c r="W14" s="36"/>
      <c r="X14" s="198"/>
      <c r="Y14" s="36"/>
      <c r="Z14" s="36"/>
      <c r="AA14" s="198">
        <f>W13+X13</f>
        <v>19956</v>
      </c>
      <c r="AB14" s="36"/>
      <c r="AC14" s="36"/>
      <c r="AD14" s="36"/>
      <c r="AE14" s="36"/>
      <c r="AF14" s="36"/>
      <c r="AG14" s="36"/>
      <c r="AH14" s="36"/>
      <c r="AI14" s="36"/>
      <c r="AJ14" s="197"/>
      <c r="AK14" s="197"/>
      <c r="AL14" s="197"/>
      <c r="AM14" s="197"/>
      <c r="AN14" s="197"/>
      <c r="AO14" s="197"/>
      <c r="AP14" s="36"/>
      <c r="AQ14" s="98">
        <f t="shared" si="0"/>
        <v>19956</v>
      </c>
    </row>
    <row r="15" spans="1:70" ht="24.75" customHeight="1">
      <c r="A15" s="20"/>
      <c r="B15" s="660" t="s">
        <v>327</v>
      </c>
      <c r="C15" s="675" t="s">
        <v>209</v>
      </c>
      <c r="D15" s="675"/>
      <c r="E15" s="676"/>
      <c r="F15" s="666"/>
      <c r="G15" s="640">
        <v>59800</v>
      </c>
      <c r="H15" s="642"/>
      <c r="I15" s="638">
        <f>G15-G15</f>
        <v>0</v>
      </c>
      <c r="J15" s="644"/>
      <c r="K15" s="646">
        <f>G15-I15</f>
        <v>59800</v>
      </c>
      <c r="L15" s="53" t="s">
        <v>45</v>
      </c>
      <c r="M15" s="193"/>
      <c r="N15" s="193"/>
      <c r="O15" s="193"/>
      <c r="P15" s="193"/>
      <c r="Q15" s="193"/>
      <c r="R15" s="193"/>
      <c r="S15" s="193"/>
      <c r="T15" s="193"/>
      <c r="U15" s="193"/>
      <c r="V15" s="193"/>
      <c r="W15" s="193"/>
      <c r="X15" s="193"/>
      <c r="Y15" s="193"/>
      <c r="Z15" s="193"/>
      <c r="AA15" s="193"/>
      <c r="AB15" s="193"/>
      <c r="AC15" s="193"/>
      <c r="AD15" s="193"/>
      <c r="AE15" s="193"/>
      <c r="AF15" s="193"/>
      <c r="AG15" s="193">
        <f>11800+16000</f>
        <v>27800</v>
      </c>
      <c r="AH15" s="193"/>
      <c r="AI15" s="193"/>
      <c r="AJ15" s="193"/>
      <c r="AK15" s="193">
        <v>16000</v>
      </c>
      <c r="AL15" s="193"/>
      <c r="AM15" s="193"/>
      <c r="AN15" s="193">
        <v>16000</v>
      </c>
      <c r="AO15" s="193"/>
      <c r="AP15" s="193"/>
      <c r="AQ15" s="30">
        <f>SUM(M15:AP15)</f>
        <v>59800</v>
      </c>
    </row>
    <row r="16" spans="1:70" ht="30.75" customHeight="1">
      <c r="A16" s="20"/>
      <c r="B16" s="673"/>
      <c r="C16" s="677"/>
      <c r="D16" s="677"/>
      <c r="E16" s="678"/>
      <c r="F16" s="674"/>
      <c r="G16" s="641"/>
      <c r="H16" s="643"/>
      <c r="I16" s="639"/>
      <c r="J16" s="645"/>
      <c r="K16" s="647"/>
      <c r="L16" s="196" t="s">
        <v>46</v>
      </c>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98">
        <f t="shared" si="0"/>
        <v>0</v>
      </c>
    </row>
    <row r="17" spans="1:43">
      <c r="A17" s="20"/>
      <c r="B17" s="660" t="s">
        <v>326</v>
      </c>
      <c r="C17" s="681" t="s">
        <v>209</v>
      </c>
      <c r="D17" s="681"/>
      <c r="E17" s="682"/>
      <c r="F17" s="679"/>
      <c r="G17" s="640">
        <v>19814.900000000001</v>
      </c>
      <c r="H17" s="642"/>
      <c r="I17" s="638">
        <f>G17-G17</f>
        <v>0</v>
      </c>
      <c r="J17" s="644"/>
      <c r="K17" s="638">
        <f>G17-I17</f>
        <v>19814.900000000001</v>
      </c>
      <c r="L17" s="53" t="s">
        <v>45</v>
      </c>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v>19814.900000000001</v>
      </c>
      <c r="AQ17" s="30">
        <f t="shared" si="0"/>
        <v>19814.900000000001</v>
      </c>
    </row>
    <row r="18" spans="1:43">
      <c r="A18" s="20"/>
      <c r="B18" s="673"/>
      <c r="C18" s="683"/>
      <c r="D18" s="683"/>
      <c r="E18" s="684"/>
      <c r="F18" s="680"/>
      <c r="G18" s="641"/>
      <c r="H18" s="643"/>
      <c r="I18" s="639"/>
      <c r="J18" s="645"/>
      <c r="K18" s="639"/>
      <c r="L18" s="196" t="s">
        <v>46</v>
      </c>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98">
        <f t="shared" si="0"/>
        <v>0</v>
      </c>
    </row>
    <row r="19" spans="1:43" s="100" customFormat="1">
      <c r="A19" s="31"/>
      <c r="B19" s="648" t="s">
        <v>118</v>
      </c>
      <c r="C19" s="669"/>
      <c r="D19" s="669"/>
      <c r="E19" s="669"/>
      <c r="F19" s="650"/>
      <c r="G19" s="32">
        <f>SUM(G7:G18)</f>
        <v>239470</v>
      </c>
      <c r="H19" s="32"/>
      <c r="I19" s="32">
        <f>SUM(I7:I14)</f>
        <v>159855.1</v>
      </c>
      <c r="J19" s="32"/>
      <c r="K19" s="32">
        <f>SUM(K7:K18)</f>
        <v>79614.899999999994</v>
      </c>
      <c r="L19" s="33"/>
      <c r="M19" s="34">
        <f>M8+M10+M12+M14+M16+M18</f>
        <v>28000</v>
      </c>
      <c r="N19" s="34">
        <f>N8+N10+N12+N14+N16+N18</f>
        <v>65823</v>
      </c>
      <c r="O19" s="34">
        <f>O8+O10+O12+O14+O16+O18</f>
        <v>0</v>
      </c>
      <c r="P19" s="34">
        <f t="shared" ref="P19:AP19" si="1">P8+P10+P12+P14+P16+P18</f>
        <v>0</v>
      </c>
      <c r="Q19" s="34">
        <f t="shared" si="1"/>
        <v>0</v>
      </c>
      <c r="R19" s="34">
        <f t="shared" si="1"/>
        <v>0</v>
      </c>
      <c r="S19" s="34">
        <f t="shared" si="1"/>
        <v>0</v>
      </c>
      <c r="T19" s="34">
        <f t="shared" si="1"/>
        <v>0</v>
      </c>
      <c r="U19" s="34">
        <f t="shared" si="1"/>
        <v>0</v>
      </c>
      <c r="V19" s="34">
        <f t="shared" si="1"/>
        <v>0</v>
      </c>
      <c r="W19" s="34">
        <f t="shared" si="1"/>
        <v>0</v>
      </c>
      <c r="X19" s="34">
        <f>X8+X10+X12+X14+X16+X18</f>
        <v>46076.1</v>
      </c>
      <c r="Y19" s="34">
        <f t="shared" si="1"/>
        <v>0</v>
      </c>
      <c r="Z19" s="34">
        <f t="shared" si="1"/>
        <v>0</v>
      </c>
      <c r="AA19" s="34">
        <f t="shared" si="1"/>
        <v>19956</v>
      </c>
      <c r="AB19" s="34">
        <f t="shared" si="1"/>
        <v>0</v>
      </c>
      <c r="AC19" s="34">
        <f t="shared" si="1"/>
        <v>0</v>
      </c>
      <c r="AD19" s="34">
        <f t="shared" si="1"/>
        <v>0</v>
      </c>
      <c r="AE19" s="34">
        <f t="shared" si="1"/>
        <v>0</v>
      </c>
      <c r="AF19" s="34">
        <f t="shared" si="1"/>
        <v>0</v>
      </c>
      <c r="AG19" s="34">
        <f t="shared" si="1"/>
        <v>0</v>
      </c>
      <c r="AH19" s="34">
        <f t="shared" si="1"/>
        <v>0</v>
      </c>
      <c r="AI19" s="34">
        <f t="shared" si="1"/>
        <v>0</v>
      </c>
      <c r="AJ19" s="34">
        <f t="shared" si="1"/>
        <v>0</v>
      </c>
      <c r="AK19" s="34">
        <f t="shared" si="1"/>
        <v>0</v>
      </c>
      <c r="AL19" s="34">
        <f t="shared" si="1"/>
        <v>0</v>
      </c>
      <c r="AM19" s="34">
        <f t="shared" si="1"/>
        <v>0</v>
      </c>
      <c r="AN19" s="34">
        <f t="shared" si="1"/>
        <v>0</v>
      </c>
      <c r="AO19" s="34">
        <f t="shared" si="1"/>
        <v>0</v>
      </c>
      <c r="AP19" s="34">
        <f t="shared" si="1"/>
        <v>0</v>
      </c>
      <c r="AQ19" s="35">
        <f>AQ8+AQ10+AQ12+AQ14+AQ16+AQ18</f>
        <v>159855.1</v>
      </c>
    </row>
    <row r="20" spans="1:43" s="100" customFormat="1">
      <c r="A20" s="31"/>
      <c r="B20" s="94"/>
      <c r="C20" s="101"/>
      <c r="D20" s="101"/>
      <c r="E20" s="101"/>
      <c r="F20" s="101"/>
      <c r="G20" s="102"/>
      <c r="H20" s="102"/>
      <c r="I20" s="102"/>
      <c r="J20" s="102"/>
      <c r="K20" s="102"/>
      <c r="L20" s="103"/>
      <c r="M20" s="104"/>
      <c r="N20" s="105"/>
      <c r="O20" s="105"/>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5"/>
    </row>
    <row r="21" spans="1:43">
      <c r="A21" s="20"/>
      <c r="B21" s="654" t="s">
        <v>115</v>
      </c>
      <c r="C21" s="654"/>
      <c r="D21" s="654"/>
      <c r="E21" s="654"/>
      <c r="F21" s="654"/>
      <c r="G21" s="654"/>
      <c r="H21" s="655" t="s">
        <v>43</v>
      </c>
      <c r="I21" s="655"/>
      <c r="J21" s="656" t="s">
        <v>44</v>
      </c>
      <c r="K21" s="656"/>
    </row>
    <row r="22" spans="1:43" s="49" customFormat="1">
      <c r="A22" s="41"/>
      <c r="B22" s="657" t="s">
        <v>120</v>
      </c>
      <c r="C22" s="658"/>
      <c r="D22" s="658"/>
      <c r="E22" s="659"/>
      <c r="F22" s="42"/>
      <c r="G22" s="43" t="s">
        <v>117</v>
      </c>
      <c r="H22" s="44"/>
      <c r="I22" s="43" t="s">
        <v>117</v>
      </c>
      <c r="J22" s="45"/>
      <c r="K22" s="43" t="s">
        <v>117</v>
      </c>
      <c r="L22" s="46"/>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8"/>
    </row>
    <row r="23" spans="1:43" s="49" customFormat="1">
      <c r="A23" s="41"/>
      <c r="B23" s="660" t="s">
        <v>208</v>
      </c>
      <c r="C23" s="661"/>
      <c r="D23" s="661"/>
      <c r="E23" s="662"/>
      <c r="F23" s="666"/>
      <c r="G23" s="640">
        <v>10000</v>
      </c>
      <c r="H23" s="51"/>
      <c r="I23" s="52">
        <f>SUM(M24:X24)</f>
        <v>0</v>
      </c>
      <c r="J23" s="51"/>
      <c r="K23" s="52">
        <f>G23-I23</f>
        <v>10000</v>
      </c>
      <c r="L23" s="53" t="s">
        <v>45</v>
      </c>
      <c r="M23" s="54"/>
      <c r="N23" s="54"/>
      <c r="O23" s="54"/>
      <c r="P23" s="54"/>
      <c r="Q23" s="54"/>
      <c r="R23" s="54"/>
      <c r="S23" s="54"/>
      <c r="T23" s="54"/>
      <c r="U23" s="54"/>
      <c r="V23" s="54">
        <v>10000</v>
      </c>
      <c r="W23" s="54"/>
      <c r="X23" s="54"/>
      <c r="Y23" s="54"/>
      <c r="Z23" s="54"/>
      <c r="AA23" s="54"/>
      <c r="AB23" s="54"/>
      <c r="AC23" s="54"/>
      <c r="AD23" s="54"/>
      <c r="AE23" s="54"/>
      <c r="AF23" s="54"/>
      <c r="AG23" s="54"/>
      <c r="AH23" s="54"/>
      <c r="AI23" s="54"/>
      <c r="AJ23" s="54"/>
      <c r="AK23" s="54"/>
      <c r="AL23" s="54"/>
      <c r="AM23" s="54"/>
      <c r="AN23" s="54"/>
      <c r="AO23" s="54"/>
      <c r="AP23" s="54"/>
      <c r="AQ23" s="54">
        <f>SUM(M23:X23)</f>
        <v>10000</v>
      </c>
    </row>
    <row r="24" spans="1:43">
      <c r="A24" s="20"/>
      <c r="B24" s="663"/>
      <c r="C24" s="664"/>
      <c r="D24" s="664"/>
      <c r="E24" s="665"/>
      <c r="F24" s="667"/>
      <c r="G24" s="668"/>
      <c r="H24" s="40"/>
      <c r="I24" s="39"/>
      <c r="J24" s="40"/>
      <c r="K24" s="39"/>
      <c r="L24" s="96" t="s">
        <v>46</v>
      </c>
      <c r="M24" s="97"/>
      <c r="N24" s="97"/>
      <c r="O24" s="97"/>
      <c r="P24" s="97"/>
      <c r="Q24" s="97"/>
      <c r="R24" s="97"/>
      <c r="S24" s="97"/>
      <c r="T24" s="97"/>
      <c r="U24" s="97"/>
      <c r="V24" s="97"/>
      <c r="W24" s="97"/>
      <c r="X24" s="97"/>
      <c r="Y24" s="97"/>
      <c r="Z24" s="97"/>
      <c r="AA24" s="97"/>
      <c r="AB24" s="97"/>
      <c r="AC24" s="97"/>
      <c r="AD24" s="97"/>
      <c r="AE24" s="97"/>
      <c r="AF24" s="97"/>
      <c r="AG24" s="97"/>
      <c r="AH24" s="97"/>
      <c r="AI24" s="97"/>
      <c r="AJ24" s="195"/>
      <c r="AK24" s="195"/>
      <c r="AL24" s="195"/>
      <c r="AM24" s="195"/>
      <c r="AN24" s="195"/>
      <c r="AO24" s="195"/>
      <c r="AP24" s="97"/>
      <c r="AQ24" s="98">
        <f>SUM(M24:X24)</f>
        <v>0</v>
      </c>
    </row>
    <row r="25" spans="1:43" s="100" customFormat="1">
      <c r="A25" s="31"/>
      <c r="B25" s="648" t="s">
        <v>121</v>
      </c>
      <c r="C25" s="649"/>
      <c r="D25" s="649"/>
      <c r="E25" s="649"/>
      <c r="F25" s="650"/>
      <c r="G25" s="32">
        <f>SUM(G23:G24)</f>
        <v>10000</v>
      </c>
      <c r="H25" s="32"/>
      <c r="I25" s="32">
        <f>SUM(I23:I24)</f>
        <v>0</v>
      </c>
      <c r="J25" s="32"/>
      <c r="K25" s="32">
        <f>SUM(K23:K24)</f>
        <v>10000</v>
      </c>
      <c r="L25" s="33"/>
      <c r="M25" s="34">
        <f t="shared" ref="M25:AP25" si="2">M24</f>
        <v>0</v>
      </c>
      <c r="N25" s="34">
        <f t="shared" si="2"/>
        <v>0</v>
      </c>
      <c r="O25" s="34">
        <f t="shared" si="2"/>
        <v>0</v>
      </c>
      <c r="P25" s="34">
        <f t="shared" si="2"/>
        <v>0</v>
      </c>
      <c r="Q25" s="34">
        <f t="shared" si="2"/>
        <v>0</v>
      </c>
      <c r="R25" s="34">
        <f t="shared" si="2"/>
        <v>0</v>
      </c>
      <c r="S25" s="34">
        <f t="shared" si="2"/>
        <v>0</v>
      </c>
      <c r="T25" s="34">
        <f t="shared" si="2"/>
        <v>0</v>
      </c>
      <c r="U25" s="34">
        <f t="shared" si="2"/>
        <v>0</v>
      </c>
      <c r="V25" s="34">
        <f>V24</f>
        <v>0</v>
      </c>
      <c r="W25" s="34">
        <f t="shared" si="2"/>
        <v>0</v>
      </c>
      <c r="X25" s="34">
        <f t="shared" si="2"/>
        <v>0</v>
      </c>
      <c r="Y25" s="34">
        <f t="shared" si="2"/>
        <v>0</v>
      </c>
      <c r="Z25" s="34">
        <f t="shared" si="2"/>
        <v>0</v>
      </c>
      <c r="AA25" s="34">
        <f t="shared" si="2"/>
        <v>0</v>
      </c>
      <c r="AB25" s="34">
        <f t="shared" si="2"/>
        <v>0</v>
      </c>
      <c r="AC25" s="34">
        <f t="shared" si="2"/>
        <v>0</v>
      </c>
      <c r="AD25" s="34">
        <f t="shared" si="2"/>
        <v>0</v>
      </c>
      <c r="AE25" s="34">
        <f t="shared" si="2"/>
        <v>0</v>
      </c>
      <c r="AF25" s="34">
        <f t="shared" si="2"/>
        <v>0</v>
      </c>
      <c r="AG25" s="34">
        <f t="shared" si="2"/>
        <v>0</v>
      </c>
      <c r="AH25" s="34">
        <f t="shared" si="2"/>
        <v>0</v>
      </c>
      <c r="AI25" s="34">
        <f t="shared" si="2"/>
        <v>0</v>
      </c>
      <c r="AJ25" s="34">
        <f t="shared" si="2"/>
        <v>0</v>
      </c>
      <c r="AK25" s="34">
        <f t="shared" si="2"/>
        <v>0</v>
      </c>
      <c r="AL25" s="34">
        <f t="shared" si="2"/>
        <v>0</v>
      </c>
      <c r="AM25" s="34">
        <f t="shared" si="2"/>
        <v>0</v>
      </c>
      <c r="AN25" s="34">
        <f t="shared" si="2"/>
        <v>0</v>
      </c>
      <c r="AO25" s="34">
        <f t="shared" si="2"/>
        <v>0</v>
      </c>
      <c r="AP25" s="34">
        <f t="shared" si="2"/>
        <v>0</v>
      </c>
      <c r="AQ25" s="35">
        <f>AQ24</f>
        <v>0</v>
      </c>
    </row>
    <row r="26" spans="1:43">
      <c r="A26" s="20"/>
      <c r="B26" s="57"/>
      <c r="C26" s="38"/>
      <c r="D26" s="38"/>
      <c r="E26" s="38"/>
      <c r="F26" s="38"/>
      <c r="G26" s="38"/>
      <c r="H26" s="38"/>
      <c r="I26" s="38"/>
      <c r="J26" s="38"/>
      <c r="K26" s="38"/>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row>
    <row r="27" spans="1:43" s="60" customFormat="1" ht="18" customHeight="1">
      <c r="A27" s="58"/>
      <c r="B27" s="651" t="s">
        <v>122</v>
      </c>
      <c r="C27" s="652"/>
      <c r="D27" s="652"/>
      <c r="E27" s="652"/>
      <c r="F27" s="653"/>
      <c r="G27" s="59">
        <f>G19+G25</f>
        <v>249470</v>
      </c>
      <c r="H27" s="59"/>
      <c r="I27" s="59">
        <f>I19+I25</f>
        <v>159855.1</v>
      </c>
      <c r="J27" s="59"/>
      <c r="K27" s="59">
        <f>K19+K25</f>
        <v>89614.9</v>
      </c>
      <c r="L27" s="59"/>
      <c r="M27" s="59">
        <f>M19+M25</f>
        <v>28000</v>
      </c>
      <c r="N27" s="59">
        <f>N19+N25</f>
        <v>65823</v>
      </c>
      <c r="O27" s="59">
        <f>O19+O25</f>
        <v>0</v>
      </c>
      <c r="P27" s="59">
        <f t="shared" ref="P27:AP27" si="3">P19+P25</f>
        <v>0</v>
      </c>
      <c r="Q27" s="59">
        <f t="shared" si="3"/>
        <v>0</v>
      </c>
      <c r="R27" s="59">
        <f t="shared" si="3"/>
        <v>0</v>
      </c>
      <c r="S27" s="59">
        <f t="shared" si="3"/>
        <v>0</v>
      </c>
      <c r="T27" s="59">
        <f t="shared" si="3"/>
        <v>0</v>
      </c>
      <c r="U27" s="59">
        <f t="shared" si="3"/>
        <v>0</v>
      </c>
      <c r="V27" s="59">
        <f t="shared" si="3"/>
        <v>0</v>
      </c>
      <c r="W27" s="59">
        <f t="shared" si="3"/>
        <v>0</v>
      </c>
      <c r="X27" s="59">
        <f>X19+X25</f>
        <v>46076.1</v>
      </c>
      <c r="Y27" s="59">
        <f t="shared" si="3"/>
        <v>0</v>
      </c>
      <c r="Z27" s="59">
        <f t="shared" si="3"/>
        <v>0</v>
      </c>
      <c r="AA27" s="59">
        <f t="shared" si="3"/>
        <v>19956</v>
      </c>
      <c r="AB27" s="59">
        <f t="shared" si="3"/>
        <v>0</v>
      </c>
      <c r="AC27" s="59">
        <f t="shared" si="3"/>
        <v>0</v>
      </c>
      <c r="AD27" s="59">
        <f t="shared" si="3"/>
        <v>0</v>
      </c>
      <c r="AE27" s="59">
        <f t="shared" si="3"/>
        <v>0</v>
      </c>
      <c r="AF27" s="59">
        <f t="shared" si="3"/>
        <v>0</v>
      </c>
      <c r="AG27" s="59">
        <f t="shared" si="3"/>
        <v>0</v>
      </c>
      <c r="AH27" s="59">
        <f t="shared" si="3"/>
        <v>0</v>
      </c>
      <c r="AI27" s="59">
        <f t="shared" si="3"/>
        <v>0</v>
      </c>
      <c r="AJ27" s="59">
        <f t="shared" si="3"/>
        <v>0</v>
      </c>
      <c r="AK27" s="59">
        <f t="shared" si="3"/>
        <v>0</v>
      </c>
      <c r="AL27" s="59">
        <f t="shared" si="3"/>
        <v>0</v>
      </c>
      <c r="AM27" s="59">
        <f t="shared" si="3"/>
        <v>0</v>
      </c>
      <c r="AN27" s="59">
        <f t="shared" si="3"/>
        <v>0</v>
      </c>
      <c r="AO27" s="59">
        <f t="shared" si="3"/>
        <v>0</v>
      </c>
      <c r="AP27" s="59">
        <f t="shared" si="3"/>
        <v>0</v>
      </c>
      <c r="AQ27" s="59">
        <f>AQ19+AQ25</f>
        <v>159855.1</v>
      </c>
    </row>
    <row r="28" spans="1:43">
      <c r="A28" s="20"/>
      <c r="B28" s="57"/>
      <c r="C28" s="38"/>
      <c r="D28" s="38"/>
      <c r="E28" s="38"/>
      <c r="F28" s="38"/>
      <c r="G28" s="38"/>
      <c r="H28" s="38"/>
      <c r="I28" s="38"/>
      <c r="J28" s="38"/>
      <c r="K28" s="38"/>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row>
    <row r="29" spans="1:43">
      <c r="B29" s="38"/>
      <c r="C29" s="38"/>
      <c r="D29" s="38"/>
      <c r="E29" s="38"/>
      <c r="F29" s="38"/>
      <c r="G29" s="38"/>
      <c r="H29" s="38"/>
      <c r="I29" s="38"/>
      <c r="J29" s="38"/>
      <c r="K29" s="38"/>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row>
    <row r="30" spans="1:43">
      <c r="B30" s="38"/>
      <c r="C30" s="38"/>
      <c r="D30" s="38"/>
      <c r="E30" s="38"/>
      <c r="F30" s="38"/>
      <c r="G30" s="38"/>
      <c r="H30" s="38"/>
      <c r="I30" s="38"/>
      <c r="J30" s="38"/>
      <c r="K30" s="38"/>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row>
  </sheetData>
  <mergeCells count="40">
    <mergeCell ref="H5:I5"/>
    <mergeCell ref="J5:K5"/>
    <mergeCell ref="F7:F8"/>
    <mergeCell ref="F9:F10"/>
    <mergeCell ref="H3:I3"/>
    <mergeCell ref="J3:K3"/>
    <mergeCell ref="B3:G3"/>
    <mergeCell ref="B19:F19"/>
    <mergeCell ref="B6:E6"/>
    <mergeCell ref="F11:F12"/>
    <mergeCell ref="B5:G5"/>
    <mergeCell ref="F13:F14"/>
    <mergeCell ref="G11:G12"/>
    <mergeCell ref="G13:G14"/>
    <mergeCell ref="G7:G8"/>
    <mergeCell ref="B15:B16"/>
    <mergeCell ref="F15:F16"/>
    <mergeCell ref="C15:E16"/>
    <mergeCell ref="F17:F18"/>
    <mergeCell ref="C17:E18"/>
    <mergeCell ref="B17:B18"/>
    <mergeCell ref="B25:F25"/>
    <mergeCell ref="B27:F27"/>
    <mergeCell ref="B21:G21"/>
    <mergeCell ref="H21:I21"/>
    <mergeCell ref="J21:K21"/>
    <mergeCell ref="B22:E22"/>
    <mergeCell ref="B23:E24"/>
    <mergeCell ref="F23:F24"/>
    <mergeCell ref="G23:G24"/>
    <mergeCell ref="K17:K18"/>
    <mergeCell ref="G15:G16"/>
    <mergeCell ref="H15:H16"/>
    <mergeCell ref="I15:I16"/>
    <mergeCell ref="J15:J16"/>
    <mergeCell ref="K15:K16"/>
    <mergeCell ref="G17:G18"/>
    <mergeCell ref="H17:H18"/>
    <mergeCell ref="I17:I18"/>
    <mergeCell ref="J17:J18"/>
  </mergeCells>
  <conditionalFormatting sqref="L3:L4">
    <cfRule type="containsText" dxfId="397" priority="183" operator="containsText" text="actual">
      <formula>NOT(ISERROR(SEARCH("actual",L3)))</formula>
    </cfRule>
  </conditionalFormatting>
  <conditionalFormatting sqref="B6 B9">
    <cfRule type="containsText" dxfId="396" priority="66" operator="containsText" text="actual">
      <formula>NOT(ISERROR(SEARCH("actual",B6)))</formula>
    </cfRule>
  </conditionalFormatting>
  <conditionalFormatting sqref="G19:K20 H15:K15">
    <cfRule type="cellIs" dxfId="395" priority="57" operator="lessThan">
      <formula>0</formula>
    </cfRule>
  </conditionalFormatting>
  <conditionalFormatting sqref="J6">
    <cfRule type="cellIs" dxfId="394" priority="65" operator="lessThan">
      <formula>0</formula>
    </cfRule>
  </conditionalFormatting>
  <conditionalFormatting sqref="F6:H6 G9:K9 H10:K12 G11 G13">
    <cfRule type="cellIs" dxfId="393" priority="67" operator="lessThan">
      <formula>0</formula>
    </cfRule>
  </conditionalFormatting>
  <conditionalFormatting sqref="K6">
    <cfRule type="cellIs" dxfId="392" priority="64" operator="lessThan">
      <formula>0</formula>
    </cfRule>
  </conditionalFormatting>
  <conditionalFormatting sqref="I6">
    <cfRule type="cellIs" dxfId="391" priority="63" operator="lessThan">
      <formula>0</formula>
    </cfRule>
  </conditionalFormatting>
  <conditionalFormatting sqref="L9">
    <cfRule type="containsText" dxfId="390" priority="62" operator="containsText" text="actual">
      <formula>NOT(ISERROR(SEARCH("actual",L9)))</formula>
    </cfRule>
  </conditionalFormatting>
  <conditionalFormatting sqref="L11">
    <cfRule type="containsText" dxfId="389" priority="61" operator="containsText" text="actual">
      <formula>NOT(ISERROR(SEARCH("actual",L11)))</formula>
    </cfRule>
  </conditionalFormatting>
  <conditionalFormatting sqref="L6">
    <cfRule type="containsText" dxfId="388" priority="60" operator="containsText" text="actual">
      <formula>NOT(ISERROR(SEARCH("actual",L6)))</formula>
    </cfRule>
  </conditionalFormatting>
  <conditionalFormatting sqref="L19:L20">
    <cfRule type="containsText" dxfId="387" priority="56" operator="containsText" text="actual">
      <formula>NOT(ISERROR(SEARCH("actual",L19)))</formula>
    </cfRule>
  </conditionalFormatting>
  <conditionalFormatting sqref="F22:H22 F23:K23 H24:K24">
    <cfRule type="cellIs" dxfId="386" priority="50" operator="lessThan">
      <formula>0</formula>
    </cfRule>
  </conditionalFormatting>
  <conditionalFormatting sqref="K22">
    <cfRule type="cellIs" dxfId="385" priority="47" operator="lessThan">
      <formula>0</formula>
    </cfRule>
  </conditionalFormatting>
  <conditionalFormatting sqref="L25">
    <cfRule type="containsText" dxfId="384" priority="42" operator="containsText" text="actual">
      <formula>NOT(ISERROR(SEARCH("actual",L25)))</formula>
    </cfRule>
  </conditionalFormatting>
  <conditionalFormatting sqref="B22:B23">
    <cfRule type="containsText" dxfId="383" priority="49" operator="containsText" text="actual">
      <formula>NOT(ISERROR(SEARCH("actual",B22)))</formula>
    </cfRule>
  </conditionalFormatting>
  <conditionalFormatting sqref="J22">
    <cfRule type="cellIs" dxfId="382" priority="48" operator="lessThan">
      <formula>0</formula>
    </cfRule>
  </conditionalFormatting>
  <conditionalFormatting sqref="I22">
    <cfRule type="cellIs" dxfId="381" priority="46" operator="lessThan">
      <formula>0</formula>
    </cfRule>
  </conditionalFormatting>
  <conditionalFormatting sqref="L23">
    <cfRule type="containsText" dxfId="380" priority="45" operator="containsText" text="actual">
      <formula>NOT(ISERROR(SEARCH("actual",L23)))</formula>
    </cfRule>
  </conditionalFormatting>
  <conditionalFormatting sqref="L22">
    <cfRule type="containsText" dxfId="379" priority="44" operator="containsText" text="actual">
      <formula>NOT(ISERROR(SEARCH("actual",L22)))</formula>
    </cfRule>
  </conditionalFormatting>
  <conditionalFormatting sqref="G25:K25">
    <cfRule type="cellIs" dxfId="378" priority="43" operator="lessThan">
      <formula>0</formula>
    </cfRule>
  </conditionalFormatting>
  <conditionalFormatting sqref="H13:K14">
    <cfRule type="cellIs" dxfId="377" priority="21" operator="lessThan">
      <formula>0</formula>
    </cfRule>
  </conditionalFormatting>
  <conditionalFormatting sqref="L13:L14">
    <cfRule type="containsText" dxfId="376" priority="20" operator="containsText" text="actual">
      <formula>NOT(ISERROR(SEARCH("actual",L13)))</formula>
    </cfRule>
  </conditionalFormatting>
  <conditionalFormatting sqref="B7">
    <cfRule type="containsText" dxfId="375" priority="17" operator="containsText" text="actual">
      <formula>NOT(ISERROR(SEARCH("actual",B7)))</formula>
    </cfRule>
  </conditionalFormatting>
  <conditionalFormatting sqref="H7:K8">
    <cfRule type="cellIs" dxfId="374" priority="18" operator="lessThan">
      <formula>0</formula>
    </cfRule>
  </conditionalFormatting>
  <conditionalFormatting sqref="L7:L8">
    <cfRule type="containsText" dxfId="373" priority="16" operator="containsText" text="actual">
      <formula>NOT(ISERROR(SEARCH("actual",L7)))</formula>
    </cfRule>
  </conditionalFormatting>
  <conditionalFormatting sqref="G7">
    <cfRule type="cellIs" dxfId="372" priority="14" operator="lessThan">
      <formula>0</formula>
    </cfRule>
  </conditionalFormatting>
  <conditionalFormatting sqref="F13">
    <cfRule type="cellIs" dxfId="371" priority="13" operator="lessThan">
      <formula>0</formula>
    </cfRule>
  </conditionalFormatting>
  <conditionalFormatting sqref="F11">
    <cfRule type="cellIs" dxfId="370" priority="12" operator="lessThan">
      <formula>0</formula>
    </cfRule>
  </conditionalFormatting>
  <conditionalFormatting sqref="F9">
    <cfRule type="cellIs" dxfId="369" priority="11" operator="lessThan">
      <formula>0</formula>
    </cfRule>
  </conditionalFormatting>
  <conditionalFormatting sqref="F7">
    <cfRule type="cellIs" dxfId="368" priority="10" operator="lessThan">
      <formula>0</formula>
    </cfRule>
  </conditionalFormatting>
  <conditionalFormatting sqref="L10">
    <cfRule type="containsText" dxfId="367" priority="9" operator="containsText" text="actual">
      <formula>NOT(ISERROR(SEARCH("actual",L10)))</formula>
    </cfRule>
  </conditionalFormatting>
  <conditionalFormatting sqref="L12">
    <cfRule type="containsText" dxfId="366" priority="8" operator="containsText" text="actual">
      <formula>NOT(ISERROR(SEARCH("actual",L12)))</formula>
    </cfRule>
  </conditionalFormatting>
  <conditionalFormatting sqref="L24">
    <cfRule type="containsText" dxfId="365" priority="6" operator="containsText" text="actual">
      <formula>NOT(ISERROR(SEARCH("actual",L24)))</formula>
    </cfRule>
  </conditionalFormatting>
  <conditionalFormatting sqref="C15 F15">
    <cfRule type="cellIs" dxfId="364" priority="5" operator="lessThan">
      <formula>0</formula>
    </cfRule>
  </conditionalFormatting>
  <conditionalFormatting sqref="L15">
    <cfRule type="containsText" dxfId="363" priority="4" operator="containsText" text="actual">
      <formula>NOT(ISERROR(SEARCH("actual",L15)))</formula>
    </cfRule>
  </conditionalFormatting>
  <conditionalFormatting sqref="L16">
    <cfRule type="containsText" dxfId="362" priority="3" operator="containsText" text="actual">
      <formula>NOT(ISERROR(SEARCH("actual",L16)))</formula>
    </cfRule>
  </conditionalFormatting>
  <conditionalFormatting sqref="L17">
    <cfRule type="containsText" dxfId="361" priority="2" operator="containsText" text="actual">
      <formula>NOT(ISERROR(SEARCH("actual",L17)))</formula>
    </cfRule>
  </conditionalFormatting>
  <conditionalFormatting sqref="L18">
    <cfRule type="containsText" dxfId="360" priority="1" operator="containsText" text="actual">
      <formula>NOT(ISERROR(SEARCH("actual",L18)))</formula>
    </cfRule>
  </conditionalFormatting>
  <pageMargins left="0.23622047244094491" right="0.23622047244094491" top="0.74803149606299213" bottom="0.74803149606299213" header="0.31496062992125984" footer="0.31496062992125984"/>
  <pageSetup paperSize="9" scale="41" fitToHeight="10" orientation="landscape" r:id="rId1"/>
  <headerFooter>
    <oddHeader>&amp;CCapljina Water Supply System</oddHeader>
    <oddFooter>&amp;LDate printed: &amp;D© 2013 Aspiro. All rights reserved.&amp;C&amp;A&amp;RFile: &amp;FPage: &amp;P of &amp;N</oddFooter>
  </headerFooter>
</worksheet>
</file>

<file path=xl/worksheets/sheet4.xml><?xml version="1.0" encoding="utf-8"?>
<worksheet xmlns="http://schemas.openxmlformats.org/spreadsheetml/2006/main" xmlns:r="http://schemas.openxmlformats.org/officeDocument/2006/relationships">
  <sheetPr>
    <tabColor theme="4" tint="-0.249977111117893"/>
    <pageSetUpPr fitToPage="1"/>
  </sheetPr>
  <dimension ref="A2:AG66"/>
  <sheetViews>
    <sheetView showGridLines="0" view="pageLayout" topLeftCell="A11" zoomScale="91" zoomScalePageLayoutView="91" workbookViewId="0">
      <selection activeCell="A2" sqref="A2:B14"/>
    </sheetView>
  </sheetViews>
  <sheetFormatPr defaultRowHeight="15" outlineLevelRow="1"/>
  <cols>
    <col min="1" max="1" width="5" customWidth="1"/>
    <col min="2" max="2" width="27.85546875" customWidth="1"/>
    <col min="3" max="3" width="9" customWidth="1"/>
    <col min="4" max="4" width="8.140625" bestFit="1" customWidth="1"/>
    <col min="5" max="5" width="5.5703125" bestFit="1" customWidth="1"/>
    <col min="6" max="6" width="5.7109375" bestFit="1" customWidth="1"/>
    <col min="7" max="7" width="5.85546875" bestFit="1" customWidth="1"/>
    <col min="8" max="8" width="5.7109375" bestFit="1" customWidth="1"/>
    <col min="9" max="9" width="5.85546875" bestFit="1" customWidth="1"/>
    <col min="10" max="10" width="5.7109375" bestFit="1" customWidth="1"/>
    <col min="11" max="11" width="10.85546875" bestFit="1" customWidth="1"/>
    <col min="12" max="17" width="6.140625" bestFit="1" customWidth="1"/>
    <col min="18" max="18" width="5.7109375" bestFit="1" customWidth="1"/>
    <col min="19" max="19" width="5.5703125" bestFit="1" customWidth="1"/>
    <col min="20" max="20" width="6.140625" bestFit="1" customWidth="1"/>
    <col min="21" max="28" width="6.140625" customWidth="1"/>
    <col min="29" max="33" width="6.140625" bestFit="1" customWidth="1"/>
  </cols>
  <sheetData>
    <row r="2" spans="1:33" ht="49.5" customHeight="1">
      <c r="A2" s="689" t="s">
        <v>377</v>
      </c>
      <c r="B2" s="690"/>
      <c r="C2" s="208"/>
      <c r="D2" s="209"/>
      <c r="E2" s="209"/>
      <c r="F2" s="209"/>
      <c r="G2" s="209"/>
      <c r="H2" s="209"/>
      <c r="I2" s="209"/>
      <c r="J2" s="209"/>
    </row>
    <row r="3" spans="1:33">
      <c r="A3" s="691"/>
      <c r="B3" s="692"/>
      <c r="C3" s="208"/>
      <c r="D3" s="209"/>
      <c r="E3" s="209"/>
      <c r="F3" s="209"/>
      <c r="G3" s="209"/>
      <c r="H3" s="209"/>
      <c r="I3" s="209"/>
      <c r="J3" s="209"/>
    </row>
    <row r="4" spans="1:33">
      <c r="A4" s="691"/>
      <c r="B4" s="692"/>
      <c r="C4" s="208"/>
      <c r="D4" s="209"/>
      <c r="E4" s="209"/>
      <c r="F4" s="209"/>
      <c r="G4" s="209"/>
      <c r="H4" s="209"/>
      <c r="I4" s="209"/>
      <c r="J4" s="209"/>
    </row>
    <row r="5" spans="1:33">
      <c r="A5" s="691"/>
      <c r="B5" s="692"/>
      <c r="C5" s="208"/>
      <c r="D5" s="209"/>
      <c r="E5" s="209"/>
      <c r="F5" s="209"/>
      <c r="G5" s="209"/>
      <c r="H5" s="209"/>
      <c r="I5" s="209"/>
      <c r="J5" s="209"/>
    </row>
    <row r="6" spans="1:33">
      <c r="A6" s="691"/>
      <c r="B6" s="692"/>
      <c r="C6" s="208"/>
      <c r="D6" s="209"/>
      <c r="E6" s="209"/>
      <c r="F6" s="209"/>
      <c r="G6" s="209"/>
      <c r="H6" s="209"/>
      <c r="I6" s="209"/>
      <c r="J6" s="209"/>
    </row>
    <row r="7" spans="1:33">
      <c r="A7" s="691"/>
      <c r="B7" s="692"/>
      <c r="C7" s="208"/>
      <c r="D7" s="209"/>
      <c r="E7" s="209"/>
      <c r="F7" s="209"/>
      <c r="G7" s="209"/>
      <c r="H7" s="209"/>
      <c r="I7" s="209"/>
      <c r="J7" s="209"/>
    </row>
    <row r="8" spans="1:33">
      <c r="A8" s="691"/>
      <c r="B8" s="692"/>
      <c r="C8" s="208"/>
      <c r="D8" s="209"/>
      <c r="E8" s="209"/>
      <c r="F8" s="209"/>
      <c r="G8" s="209"/>
      <c r="H8" s="209"/>
      <c r="I8" s="209"/>
      <c r="J8" s="209"/>
    </row>
    <row r="9" spans="1:33">
      <c r="A9" s="691"/>
      <c r="B9" s="692"/>
      <c r="C9" s="208"/>
      <c r="D9" s="209"/>
      <c r="E9" s="209"/>
      <c r="F9" s="209"/>
      <c r="G9" s="209"/>
      <c r="H9" s="209"/>
      <c r="I9" s="209"/>
      <c r="J9" s="209"/>
    </row>
    <row r="10" spans="1:33">
      <c r="A10" s="691"/>
      <c r="B10" s="692"/>
      <c r="C10" s="208"/>
      <c r="D10" s="209"/>
      <c r="E10" s="209"/>
      <c r="F10" s="209"/>
      <c r="G10" s="209"/>
      <c r="H10" s="209"/>
      <c r="I10" s="209"/>
      <c r="J10" s="209"/>
    </row>
    <row r="11" spans="1:33">
      <c r="A11" s="691"/>
      <c r="B11" s="692"/>
      <c r="C11" s="208"/>
      <c r="D11" s="209"/>
      <c r="E11" s="209"/>
      <c r="F11" s="209"/>
      <c r="G11" s="209"/>
      <c r="H11" s="209"/>
      <c r="I11" s="209"/>
      <c r="J11" s="209"/>
    </row>
    <row r="12" spans="1:33">
      <c r="A12" s="691"/>
      <c r="B12" s="692"/>
      <c r="C12" s="208"/>
      <c r="D12" s="209"/>
      <c r="E12" s="209"/>
      <c r="F12" s="209"/>
      <c r="G12" s="209"/>
      <c r="H12" s="209"/>
      <c r="I12" s="209"/>
      <c r="J12" s="209"/>
    </row>
    <row r="13" spans="1:33">
      <c r="A13" s="691"/>
      <c r="B13" s="692"/>
      <c r="C13" s="208"/>
      <c r="D13" s="209"/>
      <c r="E13" s="209"/>
      <c r="F13" s="209"/>
      <c r="G13" s="209"/>
      <c r="H13" s="209"/>
      <c r="I13" s="209"/>
      <c r="J13" s="209"/>
    </row>
    <row r="14" spans="1:33">
      <c r="A14" s="693"/>
      <c r="B14" s="694"/>
      <c r="C14" s="208"/>
      <c r="D14" s="209"/>
      <c r="E14" s="209"/>
      <c r="F14" s="209"/>
      <c r="G14" s="209"/>
      <c r="H14" s="209"/>
      <c r="I14" s="209"/>
      <c r="J14" s="209"/>
    </row>
    <row r="16" spans="1:33" s="12" customFormat="1" ht="11.25">
      <c r="A16" s="67" t="s">
        <v>125</v>
      </c>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row>
    <row r="17" spans="1:33" s="12" customFormat="1" ht="11.25">
      <c r="A17" s="210" t="s">
        <v>33</v>
      </c>
      <c r="B17" s="211" t="s">
        <v>34</v>
      </c>
      <c r="C17" s="212" t="s">
        <v>35</v>
      </c>
      <c r="D17" s="213">
        <v>41122</v>
      </c>
      <c r="E17" s="213">
        <v>41153</v>
      </c>
      <c r="F17" s="213">
        <v>41183</v>
      </c>
      <c r="G17" s="213">
        <v>41214</v>
      </c>
      <c r="H17" s="213">
        <v>41244</v>
      </c>
      <c r="I17" s="213">
        <v>41275</v>
      </c>
      <c r="J17" s="213">
        <v>41306</v>
      </c>
      <c r="K17" s="213">
        <v>41334</v>
      </c>
      <c r="L17" s="213">
        <v>41365</v>
      </c>
      <c r="M17" s="213">
        <v>41395</v>
      </c>
      <c r="N17" s="213">
        <v>41426</v>
      </c>
      <c r="O17" s="213">
        <v>41456</v>
      </c>
      <c r="P17" s="213">
        <v>41487</v>
      </c>
      <c r="Q17" s="213">
        <v>41518</v>
      </c>
      <c r="R17" s="213">
        <v>41548</v>
      </c>
      <c r="S17" s="213">
        <v>41579</v>
      </c>
      <c r="T17" s="213">
        <v>41609</v>
      </c>
      <c r="U17" s="213">
        <v>41640</v>
      </c>
      <c r="V17" s="213">
        <v>41671</v>
      </c>
      <c r="W17" s="213">
        <v>41699</v>
      </c>
      <c r="X17" s="213">
        <v>41730</v>
      </c>
      <c r="Y17" s="213">
        <v>41760</v>
      </c>
      <c r="Z17" s="213">
        <v>41791</v>
      </c>
      <c r="AA17" s="213">
        <v>41821</v>
      </c>
      <c r="AB17" s="247">
        <v>41852</v>
      </c>
      <c r="AC17" s="249">
        <v>41883</v>
      </c>
      <c r="AD17" s="249">
        <v>41913</v>
      </c>
      <c r="AE17" s="249">
        <v>41944</v>
      </c>
      <c r="AF17" s="249">
        <v>41974</v>
      </c>
      <c r="AG17" s="266">
        <v>42005</v>
      </c>
    </row>
    <row r="18" spans="1:33" s="12" customFormat="1" ht="11.25">
      <c r="A18" s="214">
        <v>1</v>
      </c>
      <c r="B18" s="68" t="s">
        <v>346</v>
      </c>
      <c r="C18" s="64">
        <v>28000</v>
      </c>
      <c r="D18" s="215">
        <v>14000</v>
      </c>
      <c r="E18" s="215">
        <v>14000</v>
      </c>
      <c r="F18" s="215"/>
      <c r="G18" s="215"/>
      <c r="H18" s="215"/>
      <c r="I18" s="216"/>
      <c r="J18" s="216"/>
      <c r="K18" s="216"/>
      <c r="L18" s="216"/>
      <c r="M18" s="216"/>
      <c r="N18" s="216"/>
      <c r="O18" s="216"/>
      <c r="P18" s="216"/>
      <c r="Q18" s="216"/>
      <c r="R18" s="216"/>
      <c r="S18" s="216"/>
      <c r="T18" s="216"/>
      <c r="U18" s="216"/>
      <c r="V18" s="216"/>
      <c r="W18" s="216"/>
      <c r="X18" s="216"/>
      <c r="Y18" s="216"/>
      <c r="Z18" s="216"/>
      <c r="AA18" s="216"/>
      <c r="AB18" s="216"/>
      <c r="AG18" s="251"/>
    </row>
    <row r="19" spans="1:33" s="12" customFormat="1" ht="11.25">
      <c r="A19" s="214">
        <v>2</v>
      </c>
      <c r="B19" s="68" t="s">
        <v>347</v>
      </c>
      <c r="C19" s="217">
        <v>65823</v>
      </c>
      <c r="D19" s="218">
        <v>16456</v>
      </c>
      <c r="E19" s="218">
        <v>16456</v>
      </c>
      <c r="F19" s="218">
        <v>16456</v>
      </c>
      <c r="G19" s="218">
        <v>16455</v>
      </c>
      <c r="H19" s="218"/>
      <c r="I19" s="218"/>
      <c r="J19" s="218"/>
      <c r="K19" s="218"/>
      <c r="L19" s="218"/>
      <c r="M19" s="218"/>
      <c r="N19" s="218"/>
      <c r="O19" s="218"/>
      <c r="P19" s="218"/>
      <c r="Q19" s="218"/>
      <c r="R19" s="218"/>
      <c r="S19" s="218"/>
      <c r="T19" s="218"/>
      <c r="U19" s="218"/>
      <c r="V19" s="218"/>
      <c r="W19" s="218"/>
      <c r="X19" s="218"/>
      <c r="Y19" s="218"/>
      <c r="Z19" s="218"/>
      <c r="AA19" s="218"/>
      <c r="AB19" s="218"/>
      <c r="AG19" s="251"/>
    </row>
    <row r="20" spans="1:33" s="12" customFormat="1" ht="11.25">
      <c r="A20" s="214">
        <v>3</v>
      </c>
      <c r="B20" s="68" t="s">
        <v>348</v>
      </c>
      <c r="C20" s="219">
        <v>16455.75</v>
      </c>
      <c r="D20" s="220"/>
      <c r="E20" s="220"/>
      <c r="F20" s="220"/>
      <c r="G20" s="220"/>
      <c r="H20" s="220"/>
      <c r="I20" s="220">
        <v>4114</v>
      </c>
      <c r="J20" s="220">
        <v>2057</v>
      </c>
      <c r="K20" s="220">
        <v>2057</v>
      </c>
      <c r="L20" s="220">
        <v>4114</v>
      </c>
      <c r="M20" s="220">
        <v>2057</v>
      </c>
      <c r="N20" s="220">
        <v>823</v>
      </c>
      <c r="O20" s="220">
        <v>823</v>
      </c>
      <c r="P20" s="220">
        <v>410.75</v>
      </c>
      <c r="Q20" s="220"/>
      <c r="R20" s="220"/>
      <c r="S20" s="220"/>
      <c r="T20" s="220"/>
      <c r="U20" s="220"/>
      <c r="V20" s="220"/>
      <c r="W20" s="220"/>
      <c r="X20" s="220"/>
      <c r="Y20" s="220"/>
      <c r="Z20" s="220"/>
      <c r="AA20" s="220"/>
      <c r="AB20" s="220"/>
      <c r="AG20" s="251"/>
    </row>
    <row r="21" spans="1:33" s="12" customFormat="1" ht="11.25">
      <c r="A21" s="214">
        <v>4</v>
      </c>
      <c r="B21" s="68" t="s">
        <v>349</v>
      </c>
      <c r="C21" s="217">
        <v>13164.6</v>
      </c>
      <c r="D21" s="218"/>
      <c r="E21" s="218"/>
      <c r="F21" s="218"/>
      <c r="G21" s="218"/>
      <c r="H21" s="218"/>
      <c r="I21" s="218"/>
      <c r="J21" s="218"/>
      <c r="K21" s="218">
        <v>2992</v>
      </c>
      <c r="L21" s="218"/>
      <c r="M21" s="218">
        <v>2992</v>
      </c>
      <c r="N21" s="218">
        <v>2992</v>
      </c>
      <c r="O21" s="218">
        <v>1795</v>
      </c>
      <c r="P21" s="218">
        <v>1197</v>
      </c>
      <c r="Q21" s="218">
        <v>598</v>
      </c>
      <c r="R21" s="218">
        <v>598.6</v>
      </c>
      <c r="S21" s="218"/>
      <c r="T21" s="218"/>
      <c r="U21" s="218"/>
      <c r="V21" s="218"/>
      <c r="W21" s="218"/>
      <c r="X21" s="218"/>
      <c r="Y21" s="218"/>
      <c r="Z21" s="218"/>
      <c r="AA21" s="218"/>
      <c r="AB21" s="218"/>
      <c r="AG21" s="251"/>
    </row>
    <row r="22" spans="1:33" s="12" customFormat="1" ht="11.25">
      <c r="A22" s="214">
        <v>5</v>
      </c>
      <c r="B22" s="68" t="s">
        <v>350</v>
      </c>
      <c r="C22" s="219">
        <v>16455.75</v>
      </c>
      <c r="D22" s="218"/>
      <c r="E22" s="218"/>
      <c r="F22" s="218"/>
      <c r="G22" s="218"/>
      <c r="H22" s="218"/>
      <c r="I22" s="218">
        <v>3918</v>
      </c>
      <c r="J22" s="218">
        <v>1959</v>
      </c>
      <c r="K22" s="218">
        <v>1959</v>
      </c>
      <c r="L22" s="218">
        <v>3918</v>
      </c>
      <c r="M22" s="218">
        <v>1959</v>
      </c>
      <c r="N22" s="218">
        <v>1175.4000000000001</v>
      </c>
      <c r="O22" s="218">
        <v>1175.4000000000001</v>
      </c>
      <c r="P22" s="218">
        <v>391.95</v>
      </c>
      <c r="Q22" s="218"/>
      <c r="R22" s="218"/>
      <c r="S22" s="218"/>
      <c r="T22" s="218"/>
      <c r="U22" s="218"/>
      <c r="V22" s="218"/>
      <c r="W22" s="218"/>
      <c r="X22" s="218"/>
      <c r="Y22" s="218"/>
      <c r="Z22" s="218"/>
      <c r="AA22" s="218"/>
      <c r="AB22" s="218"/>
      <c r="AG22" s="251"/>
    </row>
    <row r="23" spans="1:33" s="12" customFormat="1" ht="11.25">
      <c r="A23" s="214">
        <v>6</v>
      </c>
      <c r="B23" s="68" t="s">
        <v>353</v>
      </c>
      <c r="C23" s="219">
        <v>9978</v>
      </c>
      <c r="D23" s="218"/>
      <c r="E23" s="218"/>
      <c r="F23" s="218"/>
      <c r="G23" s="218"/>
      <c r="H23" s="218"/>
      <c r="I23" s="218"/>
      <c r="J23" s="218"/>
      <c r="K23" s="218"/>
      <c r="L23" s="218"/>
      <c r="M23" s="218"/>
      <c r="N23" s="218"/>
      <c r="O23" s="218">
        <v>4989</v>
      </c>
      <c r="P23" s="218">
        <v>4989</v>
      </c>
      <c r="Q23" s="218"/>
      <c r="R23" s="218"/>
      <c r="S23" s="218"/>
      <c r="T23" s="218"/>
      <c r="U23" s="218"/>
      <c r="V23" s="218"/>
      <c r="W23" s="218"/>
      <c r="X23" s="218"/>
      <c r="Y23" s="218"/>
      <c r="Z23" s="218"/>
      <c r="AA23" s="218"/>
      <c r="AB23" s="218"/>
      <c r="AG23" s="251"/>
    </row>
    <row r="24" spans="1:33" s="12" customFormat="1" ht="11.25">
      <c r="A24" s="214">
        <v>7</v>
      </c>
      <c r="B24" s="68" t="s">
        <v>354</v>
      </c>
      <c r="C24" s="219">
        <v>9978</v>
      </c>
      <c r="D24" s="218"/>
      <c r="E24" s="218"/>
      <c r="F24" s="218"/>
      <c r="G24" s="218"/>
      <c r="H24" s="218"/>
      <c r="I24" s="218"/>
      <c r="J24" s="218"/>
      <c r="K24" s="218"/>
      <c r="L24" s="218"/>
      <c r="M24" s="218"/>
      <c r="N24" s="218"/>
      <c r="O24" s="218"/>
      <c r="P24" s="218"/>
      <c r="Q24" s="218"/>
      <c r="R24" s="218"/>
      <c r="S24" s="218"/>
      <c r="T24" s="218"/>
      <c r="U24" s="218"/>
      <c r="V24" s="218">
        <v>4989</v>
      </c>
      <c r="W24" s="218">
        <v>4989</v>
      </c>
      <c r="X24" s="218"/>
      <c r="Y24" s="218"/>
      <c r="Z24" s="218"/>
      <c r="AA24" s="218"/>
      <c r="AB24" s="218"/>
      <c r="AG24" s="251"/>
    </row>
    <row r="25" spans="1:33" s="12" customFormat="1" ht="11.25">
      <c r="A25" s="214">
        <v>8</v>
      </c>
      <c r="B25" s="68" t="s">
        <v>352</v>
      </c>
      <c r="C25" s="219">
        <f>11800+(3*16000)</f>
        <v>59800</v>
      </c>
      <c r="D25" s="218"/>
      <c r="E25" s="218"/>
      <c r="F25" s="218"/>
      <c r="G25" s="218"/>
      <c r="H25" s="218"/>
      <c r="I25" s="218"/>
      <c r="J25" s="218"/>
      <c r="K25" s="218"/>
      <c r="L25" s="218"/>
      <c r="M25" s="218"/>
      <c r="N25" s="218"/>
      <c r="O25" s="218"/>
      <c r="P25" s="218"/>
      <c r="Q25" s="218"/>
      <c r="R25" s="218"/>
      <c r="S25" s="218"/>
      <c r="T25" s="218"/>
      <c r="U25" s="218"/>
      <c r="V25" s="218"/>
      <c r="W25" s="218"/>
      <c r="X25" s="218">
        <v>14950</v>
      </c>
      <c r="Y25" s="218"/>
      <c r="Z25" s="218">
        <v>14950</v>
      </c>
      <c r="AA25" s="218"/>
      <c r="AB25" s="218">
        <v>14950</v>
      </c>
      <c r="AE25" s="12">
        <v>14950</v>
      </c>
      <c r="AG25" s="251"/>
    </row>
    <row r="26" spans="1:33" s="12" customFormat="1" ht="11.25">
      <c r="A26" s="214">
        <v>9</v>
      </c>
      <c r="B26" s="68" t="s">
        <v>355</v>
      </c>
      <c r="C26" s="219">
        <v>19814.900000000001</v>
      </c>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F26" s="12">
        <v>9907.4500000000007</v>
      </c>
      <c r="AG26" s="251">
        <v>9907.4500000000007</v>
      </c>
    </row>
    <row r="27" spans="1:33" s="12" customFormat="1" ht="11.25">
      <c r="A27" s="214">
        <v>10</v>
      </c>
      <c r="B27" s="68" t="s">
        <v>351</v>
      </c>
      <c r="C27" s="219">
        <v>10000</v>
      </c>
      <c r="D27" s="220"/>
      <c r="E27" s="220"/>
      <c r="F27" s="220"/>
      <c r="G27" s="220"/>
      <c r="H27" s="220"/>
      <c r="I27" s="220"/>
      <c r="J27" s="220"/>
      <c r="K27" s="220"/>
      <c r="L27" s="220"/>
      <c r="M27" s="220"/>
      <c r="N27" s="220"/>
      <c r="O27" s="220"/>
      <c r="P27" s="220"/>
      <c r="Q27" s="220"/>
      <c r="R27" s="220"/>
      <c r="S27" s="220"/>
      <c r="T27" s="220"/>
      <c r="U27" s="220"/>
      <c r="V27" s="220"/>
      <c r="W27" s="220"/>
      <c r="X27" s="220"/>
      <c r="Y27" s="220">
        <v>10000</v>
      </c>
      <c r="Z27" s="220"/>
      <c r="AA27" s="220"/>
      <c r="AB27" s="248"/>
      <c r="AG27" s="251"/>
    </row>
    <row r="28" spans="1:33" s="12" customFormat="1" ht="11.25" hidden="1" outlineLevel="1">
      <c r="A28" s="221" t="s">
        <v>339</v>
      </c>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3"/>
      <c r="AG28" s="251"/>
    </row>
    <row r="29" spans="1:33" s="12" customFormat="1" ht="11.25" collapsed="1">
      <c r="A29" s="224" t="s">
        <v>340</v>
      </c>
      <c r="B29" s="225"/>
      <c r="C29" s="226">
        <f t="shared" ref="C29:AG29" si="0">SUM(C18:C27)</f>
        <v>249470</v>
      </c>
      <c r="D29" s="227">
        <f t="shared" si="0"/>
        <v>30456</v>
      </c>
      <c r="E29" s="227">
        <f t="shared" si="0"/>
        <v>30456</v>
      </c>
      <c r="F29" s="227">
        <f t="shared" si="0"/>
        <v>16456</v>
      </c>
      <c r="G29" s="227">
        <f t="shared" si="0"/>
        <v>16455</v>
      </c>
      <c r="H29" s="227">
        <f t="shared" si="0"/>
        <v>0</v>
      </c>
      <c r="I29" s="227">
        <f t="shared" si="0"/>
        <v>8032</v>
      </c>
      <c r="J29" s="227">
        <f t="shared" si="0"/>
        <v>4016</v>
      </c>
      <c r="K29" s="227">
        <f t="shared" si="0"/>
        <v>7008</v>
      </c>
      <c r="L29" s="227">
        <f t="shared" si="0"/>
        <v>8032</v>
      </c>
      <c r="M29" s="227">
        <f t="shared" si="0"/>
        <v>7008</v>
      </c>
      <c r="N29" s="227">
        <f t="shared" si="0"/>
        <v>4990.3999999999996</v>
      </c>
      <c r="O29" s="227">
        <f t="shared" si="0"/>
        <v>8782.4</v>
      </c>
      <c r="P29" s="227">
        <f t="shared" si="0"/>
        <v>6988.7</v>
      </c>
      <c r="Q29" s="227">
        <f t="shared" si="0"/>
        <v>598</v>
      </c>
      <c r="R29" s="227">
        <f t="shared" si="0"/>
        <v>598.6</v>
      </c>
      <c r="S29" s="227">
        <f t="shared" si="0"/>
        <v>0</v>
      </c>
      <c r="T29" s="227">
        <f t="shared" si="0"/>
        <v>0</v>
      </c>
      <c r="U29" s="227">
        <f t="shared" si="0"/>
        <v>0</v>
      </c>
      <c r="V29" s="227">
        <f t="shared" si="0"/>
        <v>4989</v>
      </c>
      <c r="W29" s="227">
        <f t="shared" si="0"/>
        <v>4989</v>
      </c>
      <c r="X29" s="227">
        <f t="shared" si="0"/>
        <v>14950</v>
      </c>
      <c r="Y29" s="227">
        <f t="shared" si="0"/>
        <v>10000</v>
      </c>
      <c r="Z29" s="227">
        <f t="shared" si="0"/>
        <v>14950</v>
      </c>
      <c r="AA29" s="227">
        <f t="shared" si="0"/>
        <v>0</v>
      </c>
      <c r="AB29" s="227">
        <f>SUM(AB18:AB27)</f>
        <v>14950</v>
      </c>
      <c r="AC29" s="227">
        <f t="shared" si="0"/>
        <v>0</v>
      </c>
      <c r="AD29" s="227">
        <f t="shared" si="0"/>
        <v>0</v>
      </c>
      <c r="AE29" s="227">
        <f t="shared" si="0"/>
        <v>14950</v>
      </c>
      <c r="AF29" s="227">
        <f>SUM(AF18:AF27)</f>
        <v>9907.4500000000007</v>
      </c>
      <c r="AG29" s="267">
        <f t="shared" si="0"/>
        <v>9907.4500000000007</v>
      </c>
    </row>
    <row r="30" spans="1:33" s="12" customFormat="1" ht="11.25">
      <c r="A30" s="228" t="s">
        <v>37</v>
      </c>
      <c r="B30" s="229"/>
      <c r="C30" s="230"/>
      <c r="D30" s="231">
        <f>D29</f>
        <v>30456</v>
      </c>
      <c r="E30" s="231">
        <f t="shared" ref="E30:Z30" si="1">E29+D30</f>
        <v>60912</v>
      </c>
      <c r="F30" s="231">
        <f t="shared" si="1"/>
        <v>77368</v>
      </c>
      <c r="G30" s="231">
        <f t="shared" si="1"/>
        <v>93823</v>
      </c>
      <c r="H30" s="231">
        <f t="shared" si="1"/>
        <v>93823</v>
      </c>
      <c r="I30" s="231">
        <f t="shared" si="1"/>
        <v>101855</v>
      </c>
      <c r="J30" s="231">
        <f t="shared" si="1"/>
        <v>105871</v>
      </c>
      <c r="K30" s="231">
        <f t="shared" si="1"/>
        <v>112879</v>
      </c>
      <c r="L30" s="231">
        <f t="shared" si="1"/>
        <v>120911</v>
      </c>
      <c r="M30" s="231">
        <f t="shared" si="1"/>
        <v>127919</v>
      </c>
      <c r="N30" s="231">
        <f t="shared" si="1"/>
        <v>132909.4</v>
      </c>
      <c r="O30" s="231">
        <f t="shared" si="1"/>
        <v>141691.79999999999</v>
      </c>
      <c r="P30" s="231">
        <f t="shared" si="1"/>
        <v>148680.5</v>
      </c>
      <c r="Q30" s="231">
        <f t="shared" si="1"/>
        <v>149278.5</v>
      </c>
      <c r="R30" s="231">
        <f t="shared" si="1"/>
        <v>149877.1</v>
      </c>
      <c r="S30" s="231">
        <f t="shared" si="1"/>
        <v>149877.1</v>
      </c>
      <c r="T30" s="231">
        <f t="shared" si="1"/>
        <v>149877.1</v>
      </c>
      <c r="U30" s="231">
        <f t="shared" si="1"/>
        <v>149877.1</v>
      </c>
      <c r="V30" s="231">
        <f t="shared" si="1"/>
        <v>154866.1</v>
      </c>
      <c r="W30" s="231">
        <f t="shared" si="1"/>
        <v>159855.1</v>
      </c>
      <c r="X30" s="231">
        <f t="shared" si="1"/>
        <v>174805.1</v>
      </c>
      <c r="Y30" s="231">
        <f>Y29+X30</f>
        <v>184805.1</v>
      </c>
      <c r="Z30" s="231">
        <f t="shared" si="1"/>
        <v>199755.1</v>
      </c>
      <c r="AA30" s="231">
        <f>Z30+AA29</f>
        <v>199755.1</v>
      </c>
      <c r="AB30" s="250">
        <f>AA30+AB29</f>
        <v>214705.1</v>
      </c>
      <c r="AC30" s="231">
        <f>AC29+AB30</f>
        <v>214705.1</v>
      </c>
      <c r="AD30" s="231">
        <f>AD29+AC30</f>
        <v>214705.1</v>
      </c>
      <c r="AE30" s="231">
        <f>AD30+AE29</f>
        <v>229655.1</v>
      </c>
      <c r="AF30" s="250">
        <f>AE30+AF29</f>
        <v>239562.55000000002</v>
      </c>
      <c r="AG30" s="268">
        <f>AG29+AF30</f>
        <v>249470.00000000003</v>
      </c>
    </row>
    <row r="31" spans="1:33" s="12" customFormat="1" ht="11.25">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row>
    <row r="32" spans="1:33" s="12" customFormat="1" ht="11.25">
      <c r="A32" s="232" t="s">
        <v>124</v>
      </c>
      <c r="B32" s="233"/>
      <c r="C32" s="233"/>
      <c r="D32" s="233"/>
      <c r="E32" s="233"/>
      <c r="F32" s="233"/>
      <c r="G32" s="233"/>
      <c r="H32" s="233"/>
      <c r="I32" s="233"/>
      <c r="J32" s="233"/>
      <c r="K32" s="233">
        <f>(K30-K33)/K30</f>
        <v>0</v>
      </c>
      <c r="L32" s="233"/>
      <c r="M32" s="233"/>
      <c r="N32" s="233"/>
      <c r="O32" s="233"/>
      <c r="P32" s="233"/>
      <c r="Q32" s="233"/>
      <c r="R32" s="233"/>
      <c r="S32" s="233"/>
      <c r="T32" s="233"/>
      <c r="U32" s="233"/>
      <c r="V32" s="233"/>
      <c r="W32" s="233"/>
      <c r="X32" s="233"/>
      <c r="Y32" s="233"/>
      <c r="Z32" s="233"/>
      <c r="AA32" s="697"/>
      <c r="AB32" s="697"/>
      <c r="AC32" s="697"/>
      <c r="AD32" s="697"/>
      <c r="AE32" s="697"/>
      <c r="AF32" s="697"/>
      <c r="AG32" s="698"/>
    </row>
    <row r="33" spans="1:33" s="12" customFormat="1" ht="11.25">
      <c r="A33" s="68"/>
      <c r="B33" s="214" t="s">
        <v>38</v>
      </c>
      <c r="C33" s="68"/>
      <c r="D33" s="69">
        <f>D50</f>
        <v>30456</v>
      </c>
      <c r="E33" s="69">
        <f t="shared" ref="E33:AG33" si="2">E50</f>
        <v>60912</v>
      </c>
      <c r="F33" s="69">
        <f t="shared" si="2"/>
        <v>77368</v>
      </c>
      <c r="G33" s="69">
        <f t="shared" si="2"/>
        <v>93823</v>
      </c>
      <c r="H33" s="69">
        <f t="shared" si="2"/>
        <v>93823</v>
      </c>
      <c r="I33" s="69">
        <f t="shared" si="2"/>
        <v>101855</v>
      </c>
      <c r="J33" s="69">
        <f t="shared" si="2"/>
        <v>105871</v>
      </c>
      <c r="K33" s="69">
        <f t="shared" si="2"/>
        <v>112879</v>
      </c>
      <c r="L33" s="69">
        <f t="shared" si="2"/>
        <v>120911</v>
      </c>
      <c r="M33" s="69">
        <f>M50</f>
        <v>127919</v>
      </c>
      <c r="N33" s="69">
        <f t="shared" si="2"/>
        <v>132909.4</v>
      </c>
      <c r="O33" s="69">
        <f t="shared" si="2"/>
        <v>141691.79999999999</v>
      </c>
      <c r="P33" s="69">
        <f t="shared" si="2"/>
        <v>148680.5</v>
      </c>
      <c r="Q33" s="69">
        <f t="shared" si="2"/>
        <v>149278.5</v>
      </c>
      <c r="R33" s="69">
        <f t="shared" si="2"/>
        <v>149877.1</v>
      </c>
      <c r="S33" s="69">
        <f t="shared" si="2"/>
        <v>149877.1</v>
      </c>
      <c r="T33" s="69">
        <f t="shared" si="2"/>
        <v>149877.1</v>
      </c>
      <c r="U33" s="69">
        <f t="shared" si="2"/>
        <v>149877.1</v>
      </c>
      <c r="V33" s="69">
        <f t="shared" si="2"/>
        <v>154866.1</v>
      </c>
      <c r="W33" s="69">
        <f t="shared" si="2"/>
        <v>159855.1</v>
      </c>
      <c r="X33" s="69">
        <f t="shared" si="2"/>
        <v>174805.1</v>
      </c>
      <c r="Y33" s="69">
        <f t="shared" si="2"/>
        <v>184805.1</v>
      </c>
      <c r="Z33" s="69">
        <f>Z50</f>
        <v>199755.1</v>
      </c>
      <c r="AA33" s="252">
        <f>AA50</f>
        <v>199755.1</v>
      </c>
      <c r="AB33" s="252">
        <f t="shared" si="2"/>
        <v>214705.1</v>
      </c>
      <c r="AC33" s="69">
        <f t="shared" si="2"/>
        <v>214705.1</v>
      </c>
      <c r="AD33" s="69">
        <f t="shared" si="2"/>
        <v>214705.1</v>
      </c>
      <c r="AE33" s="69">
        <f t="shared" si="2"/>
        <v>229655.1</v>
      </c>
      <c r="AF33" s="69">
        <f t="shared" si="2"/>
        <v>239562.55000000002</v>
      </c>
      <c r="AG33" s="69">
        <f t="shared" si="2"/>
        <v>249470.00000000003</v>
      </c>
    </row>
    <row r="34" spans="1:33" s="12" customFormat="1" ht="11.25">
      <c r="A34" s="68"/>
      <c r="B34" s="214" t="s">
        <v>39</v>
      </c>
      <c r="C34" s="68"/>
      <c r="D34" s="69">
        <f>D65</f>
        <v>30456</v>
      </c>
      <c r="E34" s="69">
        <f t="shared" ref="E34:AG34" si="3">E65</f>
        <v>60912</v>
      </c>
      <c r="F34" s="69">
        <f t="shared" si="3"/>
        <v>77368</v>
      </c>
      <c r="G34" s="69">
        <f t="shared" si="3"/>
        <v>93823</v>
      </c>
      <c r="H34" s="69">
        <f t="shared" si="3"/>
        <v>93823</v>
      </c>
      <c r="I34" s="69">
        <f t="shared" si="3"/>
        <v>101855</v>
      </c>
      <c r="J34" s="69">
        <f t="shared" si="3"/>
        <v>105871</v>
      </c>
      <c r="K34" s="69">
        <f t="shared" si="3"/>
        <v>112879</v>
      </c>
      <c r="L34" s="69">
        <f t="shared" si="3"/>
        <v>120911</v>
      </c>
      <c r="M34" s="69">
        <f t="shared" si="3"/>
        <v>127919</v>
      </c>
      <c r="N34" s="69">
        <f t="shared" si="3"/>
        <v>132909.4</v>
      </c>
      <c r="O34" s="69">
        <f t="shared" si="3"/>
        <v>141691.79999999999</v>
      </c>
      <c r="P34" s="69">
        <f t="shared" si="3"/>
        <v>148680.5</v>
      </c>
      <c r="Q34" s="69">
        <f t="shared" si="3"/>
        <v>149278.5</v>
      </c>
      <c r="R34" s="69">
        <f t="shared" si="3"/>
        <v>149877.1</v>
      </c>
      <c r="S34" s="69">
        <f t="shared" si="3"/>
        <v>149877.1</v>
      </c>
      <c r="T34" s="69">
        <f t="shared" si="3"/>
        <v>149877.1</v>
      </c>
      <c r="U34" s="69">
        <f t="shared" si="3"/>
        <v>149877.1</v>
      </c>
      <c r="V34" s="69">
        <f t="shared" si="3"/>
        <v>154866.1</v>
      </c>
      <c r="W34" s="69">
        <f t="shared" si="3"/>
        <v>159855.1</v>
      </c>
      <c r="X34" s="69">
        <f t="shared" si="3"/>
        <v>174805.1</v>
      </c>
      <c r="Y34" s="69">
        <f>Y65</f>
        <v>184805.1</v>
      </c>
      <c r="Z34" s="69">
        <f>Z65</f>
        <v>199755.1</v>
      </c>
      <c r="AA34" s="69">
        <f>AA65</f>
        <v>199755.1</v>
      </c>
      <c r="AB34" s="69">
        <f t="shared" si="3"/>
        <v>214705.1</v>
      </c>
      <c r="AC34" s="69">
        <f t="shared" si="3"/>
        <v>214705.1</v>
      </c>
      <c r="AD34" s="69">
        <f t="shared" si="3"/>
        <v>214705.1</v>
      </c>
      <c r="AE34" s="69">
        <f t="shared" si="3"/>
        <v>229655.1</v>
      </c>
      <c r="AF34" s="69">
        <f t="shared" si="3"/>
        <v>239562.55000000002</v>
      </c>
      <c r="AG34" s="69">
        <f t="shared" si="3"/>
        <v>249470</v>
      </c>
    </row>
    <row r="35" spans="1:33" ht="8.25" customHeight="1"/>
    <row r="36" spans="1:33" s="12" customFormat="1" ht="11.25">
      <c r="A36" s="65" t="s">
        <v>341</v>
      </c>
      <c r="B36" s="62"/>
      <c r="C36" s="62"/>
      <c r="D36" s="66"/>
      <c r="E36" s="62"/>
      <c r="F36" s="62"/>
      <c r="G36" s="62"/>
      <c r="H36" s="62"/>
      <c r="I36" s="62"/>
      <c r="J36" s="62"/>
      <c r="K36" s="62"/>
      <c r="L36" s="62"/>
      <c r="M36" s="62"/>
      <c r="N36" s="62"/>
      <c r="O36" s="63"/>
      <c r="P36" s="62"/>
      <c r="Q36" s="62"/>
      <c r="R36" s="62"/>
      <c r="S36" s="62"/>
      <c r="T36" s="62"/>
      <c r="U36" s="62"/>
      <c r="V36" s="62"/>
      <c r="W36" s="62"/>
      <c r="X36" s="62"/>
      <c r="Y36" s="62"/>
      <c r="Z36" s="62"/>
      <c r="AA36" s="62"/>
      <c r="AB36" s="62"/>
    </row>
    <row r="37" spans="1:33" s="12" customFormat="1" ht="11.25">
      <c r="A37" s="210" t="s">
        <v>33</v>
      </c>
      <c r="B37" s="211" t="s">
        <v>40</v>
      </c>
      <c r="C37" s="212"/>
      <c r="D37" s="213">
        <v>41122</v>
      </c>
      <c r="E37" s="213">
        <v>41153</v>
      </c>
      <c r="F37" s="213">
        <v>41183</v>
      </c>
      <c r="G37" s="213">
        <v>41214</v>
      </c>
      <c r="H37" s="213">
        <v>41244</v>
      </c>
      <c r="I37" s="213">
        <v>41275</v>
      </c>
      <c r="J37" s="213">
        <v>41306</v>
      </c>
      <c r="K37" s="213">
        <v>41334</v>
      </c>
      <c r="L37" s="213">
        <v>41365</v>
      </c>
      <c r="M37" s="213">
        <v>41395</v>
      </c>
      <c r="N37" s="213">
        <v>41426</v>
      </c>
      <c r="O37" s="213">
        <v>41456</v>
      </c>
      <c r="P37" s="213">
        <v>41487</v>
      </c>
      <c r="Q37" s="213">
        <v>41518</v>
      </c>
      <c r="R37" s="213">
        <v>41548</v>
      </c>
      <c r="S37" s="213">
        <v>41579</v>
      </c>
      <c r="T37" s="213">
        <v>41609</v>
      </c>
      <c r="U37" s="213">
        <v>41640</v>
      </c>
      <c r="V37" s="213">
        <v>41671</v>
      </c>
      <c r="W37" s="213">
        <v>41699</v>
      </c>
      <c r="X37" s="213">
        <v>41730</v>
      </c>
      <c r="Y37" s="213">
        <v>41760</v>
      </c>
      <c r="Z37" s="213">
        <v>41791</v>
      </c>
      <c r="AA37" s="213">
        <v>41821</v>
      </c>
      <c r="AB37" s="247">
        <v>41852</v>
      </c>
      <c r="AC37" s="247">
        <v>41883</v>
      </c>
      <c r="AD37" s="249">
        <v>41913</v>
      </c>
      <c r="AE37" s="249">
        <v>41944</v>
      </c>
      <c r="AF37" s="249">
        <v>41974</v>
      </c>
      <c r="AG37" s="253">
        <v>42005</v>
      </c>
    </row>
    <row r="38" spans="1:33" s="12" customFormat="1" ht="11.25">
      <c r="A38" s="214">
        <v>1</v>
      </c>
      <c r="B38" s="68" t="s">
        <v>36</v>
      </c>
      <c r="C38" s="234"/>
      <c r="D38" s="215">
        <v>14000</v>
      </c>
      <c r="E38" s="215">
        <v>14000</v>
      </c>
      <c r="F38" s="215"/>
      <c r="G38" s="215"/>
      <c r="H38" s="215"/>
      <c r="I38" s="216"/>
      <c r="J38" s="216"/>
      <c r="K38" s="216"/>
      <c r="L38" s="216"/>
      <c r="M38" s="216"/>
      <c r="N38" s="216"/>
      <c r="O38" s="216"/>
      <c r="P38" s="216"/>
      <c r="Q38" s="216"/>
      <c r="R38" s="216"/>
      <c r="S38" s="216"/>
      <c r="T38" s="216"/>
      <c r="U38" s="216"/>
      <c r="V38" s="216"/>
      <c r="W38" s="216"/>
      <c r="X38" s="216"/>
      <c r="Y38" s="216"/>
      <c r="Z38" s="216"/>
      <c r="AA38" s="216"/>
      <c r="AB38" s="216"/>
      <c r="AG38" s="254"/>
    </row>
    <row r="39" spans="1:33" s="12" customFormat="1" ht="11.25">
      <c r="A39" s="214">
        <v>2</v>
      </c>
      <c r="B39" s="68" t="s">
        <v>221</v>
      </c>
      <c r="C39" s="234"/>
      <c r="D39" s="218">
        <v>16456</v>
      </c>
      <c r="E39" s="218">
        <v>16456</v>
      </c>
      <c r="F39" s="218">
        <v>16456</v>
      </c>
      <c r="G39" s="218">
        <v>16455</v>
      </c>
      <c r="H39" s="218"/>
      <c r="I39" s="218"/>
      <c r="J39" s="218"/>
      <c r="K39" s="218"/>
      <c r="L39" s="218"/>
      <c r="M39" s="218"/>
      <c r="N39" s="218"/>
      <c r="O39" s="218"/>
      <c r="P39" s="218"/>
      <c r="Q39" s="218"/>
      <c r="R39" s="218"/>
      <c r="S39" s="218"/>
      <c r="T39" s="218"/>
      <c r="U39" s="218"/>
      <c r="V39" s="218"/>
      <c r="W39" s="218"/>
      <c r="X39" s="218"/>
      <c r="Y39" s="218"/>
      <c r="Z39" s="218"/>
      <c r="AA39" s="218"/>
      <c r="AB39" s="218"/>
      <c r="AG39" s="254"/>
    </row>
    <row r="40" spans="1:33" s="12" customFormat="1" ht="11.25">
      <c r="A40" s="214">
        <v>3</v>
      </c>
      <c r="B40" s="68" t="s">
        <v>218</v>
      </c>
      <c r="C40" s="234"/>
      <c r="D40" s="220"/>
      <c r="E40" s="220"/>
      <c r="F40" s="220"/>
      <c r="G40" s="220"/>
      <c r="H40" s="220"/>
      <c r="I40" s="220">
        <v>4114</v>
      </c>
      <c r="J40" s="220">
        <v>2057</v>
      </c>
      <c r="K40" s="220">
        <v>2057</v>
      </c>
      <c r="L40" s="220">
        <v>4114</v>
      </c>
      <c r="M40" s="220">
        <v>2057</v>
      </c>
      <c r="N40" s="220">
        <v>823</v>
      </c>
      <c r="O40" s="220">
        <v>823</v>
      </c>
      <c r="P40" s="220">
        <v>410.75</v>
      </c>
      <c r="Q40" s="220"/>
      <c r="R40" s="220"/>
      <c r="S40" s="220"/>
      <c r="T40" s="220"/>
      <c r="U40" s="220"/>
      <c r="V40" s="220"/>
      <c r="W40" s="220"/>
      <c r="X40" s="220"/>
      <c r="Y40" s="220"/>
      <c r="Z40" s="220"/>
      <c r="AA40" s="220"/>
      <c r="AB40" s="220"/>
      <c r="AG40" s="254"/>
    </row>
    <row r="41" spans="1:33" s="12" customFormat="1" ht="11.25">
      <c r="A41" s="214">
        <v>4</v>
      </c>
      <c r="B41" s="68" t="s">
        <v>219</v>
      </c>
      <c r="C41" s="234"/>
      <c r="D41" s="218"/>
      <c r="E41" s="218"/>
      <c r="F41" s="218"/>
      <c r="G41" s="218"/>
      <c r="H41" s="218"/>
      <c r="I41" s="218"/>
      <c r="J41" s="218"/>
      <c r="K41" s="218">
        <v>2992</v>
      </c>
      <c r="L41" s="218"/>
      <c r="M41" s="218">
        <v>2992</v>
      </c>
      <c r="N41" s="218">
        <v>2992</v>
      </c>
      <c r="O41" s="218">
        <v>1795</v>
      </c>
      <c r="P41" s="218">
        <v>1197</v>
      </c>
      <c r="Q41" s="218">
        <v>598</v>
      </c>
      <c r="R41" s="218">
        <v>598.6</v>
      </c>
      <c r="S41" s="218"/>
      <c r="T41" s="218"/>
      <c r="U41" s="218"/>
      <c r="V41" s="218"/>
      <c r="W41" s="218"/>
      <c r="X41" s="218"/>
      <c r="Y41" s="218"/>
      <c r="Z41" s="218"/>
      <c r="AA41" s="218"/>
      <c r="AB41" s="218"/>
      <c r="AG41" s="254"/>
    </row>
    <row r="42" spans="1:33" s="12" customFormat="1" ht="11.25">
      <c r="A42" s="214">
        <v>5</v>
      </c>
      <c r="B42" s="68" t="s">
        <v>220</v>
      </c>
      <c r="C42" s="234"/>
      <c r="D42" s="218"/>
      <c r="E42" s="218"/>
      <c r="F42" s="218"/>
      <c r="G42" s="218"/>
      <c r="H42" s="218"/>
      <c r="I42" s="218">
        <v>3918</v>
      </c>
      <c r="J42" s="218">
        <v>1959</v>
      </c>
      <c r="K42" s="218">
        <v>1959</v>
      </c>
      <c r="L42" s="218">
        <v>3918</v>
      </c>
      <c r="M42" s="218">
        <v>1959</v>
      </c>
      <c r="N42" s="218">
        <v>1175.4000000000001</v>
      </c>
      <c r="O42" s="218">
        <v>1175.4000000000001</v>
      </c>
      <c r="P42" s="218">
        <v>391.95</v>
      </c>
      <c r="Q42" s="218"/>
      <c r="R42" s="218"/>
      <c r="S42" s="218"/>
      <c r="T42" s="218"/>
      <c r="U42" s="218"/>
      <c r="V42" s="218"/>
      <c r="W42" s="218"/>
      <c r="X42" s="218"/>
      <c r="Y42" s="218"/>
      <c r="Z42" s="218"/>
      <c r="AA42" s="218"/>
      <c r="AB42" s="218"/>
      <c r="AG42" s="254"/>
    </row>
    <row r="43" spans="1:33" s="12" customFormat="1" ht="11.25">
      <c r="A43" s="214">
        <v>6</v>
      </c>
      <c r="B43" s="68" t="s">
        <v>344</v>
      </c>
      <c r="C43" s="234"/>
      <c r="D43" s="218"/>
      <c r="E43" s="218"/>
      <c r="F43" s="218"/>
      <c r="G43" s="218"/>
      <c r="H43" s="218"/>
      <c r="I43" s="218"/>
      <c r="J43" s="218"/>
      <c r="K43" s="218"/>
      <c r="L43" s="218"/>
      <c r="M43" s="218"/>
      <c r="N43" s="218"/>
      <c r="O43" s="218">
        <v>4989</v>
      </c>
      <c r="P43" s="218">
        <v>4989</v>
      </c>
      <c r="Q43" s="218"/>
      <c r="R43" s="218"/>
      <c r="S43" s="218"/>
      <c r="T43" s="218"/>
      <c r="U43" s="218"/>
      <c r="V43" s="218"/>
      <c r="W43" s="218"/>
      <c r="X43" s="218"/>
      <c r="Y43" s="218"/>
      <c r="Z43" s="218"/>
      <c r="AA43" s="218"/>
      <c r="AB43" s="218"/>
      <c r="AG43" s="254"/>
    </row>
    <row r="44" spans="1:33" s="12" customFormat="1" ht="11.25">
      <c r="A44" s="214">
        <v>7</v>
      </c>
      <c r="B44" s="68" t="s">
        <v>345</v>
      </c>
      <c r="C44" s="234"/>
      <c r="D44" s="218"/>
      <c r="E44" s="218"/>
      <c r="F44" s="218"/>
      <c r="G44" s="218"/>
      <c r="H44" s="218"/>
      <c r="I44" s="218"/>
      <c r="J44" s="218"/>
      <c r="K44" s="218"/>
      <c r="L44" s="218"/>
      <c r="M44" s="218"/>
      <c r="N44" s="218"/>
      <c r="O44" s="218"/>
      <c r="P44" s="218"/>
      <c r="Q44" s="218"/>
      <c r="R44" s="218"/>
      <c r="S44" s="218"/>
      <c r="T44" s="218"/>
      <c r="U44" s="218"/>
      <c r="V44" s="218">
        <v>4989</v>
      </c>
      <c r="W44" s="218">
        <v>4989</v>
      </c>
      <c r="X44" s="218"/>
      <c r="Y44" s="218"/>
      <c r="Z44" s="218"/>
      <c r="AA44" s="218"/>
      <c r="AB44" s="218"/>
      <c r="AG44" s="254"/>
    </row>
    <row r="45" spans="1:33" s="12" customFormat="1" ht="11.25">
      <c r="A45" s="214">
        <v>8</v>
      </c>
      <c r="B45" s="68" t="s">
        <v>356</v>
      </c>
      <c r="C45" s="234"/>
      <c r="D45" s="218"/>
      <c r="E45" s="218"/>
      <c r="F45" s="218"/>
      <c r="G45" s="218"/>
      <c r="H45" s="218"/>
      <c r="I45" s="218"/>
      <c r="J45" s="218"/>
      <c r="K45" s="218"/>
      <c r="L45" s="218"/>
      <c r="M45" s="218"/>
      <c r="N45" s="218"/>
      <c r="O45" s="218"/>
      <c r="P45" s="218"/>
      <c r="Q45" s="218"/>
      <c r="R45" s="218"/>
      <c r="S45" s="218"/>
      <c r="T45" s="218"/>
      <c r="U45" s="218"/>
      <c r="V45" s="218"/>
      <c r="W45" s="218"/>
      <c r="X45" s="218">
        <v>14950</v>
      </c>
      <c r="Y45" s="218"/>
      <c r="Z45" s="218">
        <v>14950</v>
      </c>
      <c r="AA45" s="218"/>
      <c r="AB45" s="218">
        <v>14950</v>
      </c>
      <c r="AE45" s="12">
        <v>14950</v>
      </c>
      <c r="AG45" s="254"/>
    </row>
    <row r="46" spans="1:33" s="12" customFormat="1" ht="11.25">
      <c r="A46" s="214">
        <v>9</v>
      </c>
      <c r="B46" s="68" t="s">
        <v>326</v>
      </c>
      <c r="C46" s="234"/>
      <c r="D46" s="218"/>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F46" s="12">
        <v>9907.4500000000007</v>
      </c>
      <c r="AG46" s="254">
        <v>9907.4500000000007</v>
      </c>
    </row>
    <row r="47" spans="1:33" s="12" customFormat="1" ht="11.25">
      <c r="A47" s="214">
        <v>10</v>
      </c>
      <c r="B47" s="68" t="s">
        <v>338</v>
      </c>
      <c r="C47" s="234"/>
      <c r="D47" s="220"/>
      <c r="E47" s="220"/>
      <c r="F47" s="220"/>
      <c r="G47" s="220"/>
      <c r="H47" s="220"/>
      <c r="I47" s="220"/>
      <c r="J47" s="220"/>
      <c r="K47" s="220"/>
      <c r="L47" s="220"/>
      <c r="M47" s="220"/>
      <c r="N47" s="220"/>
      <c r="O47" s="220"/>
      <c r="P47" s="220"/>
      <c r="Q47" s="220"/>
      <c r="R47" s="220"/>
      <c r="S47" s="220"/>
      <c r="T47" s="220"/>
      <c r="U47" s="220"/>
      <c r="V47" s="220"/>
      <c r="W47" s="220"/>
      <c r="X47" s="220"/>
      <c r="Y47" s="220">
        <v>10000</v>
      </c>
      <c r="Z47" s="220"/>
      <c r="AA47" s="220"/>
      <c r="AB47" s="248"/>
      <c r="AG47" s="254"/>
    </row>
    <row r="48" spans="1:33" s="12" customFormat="1" ht="11.25" hidden="1" outlineLevel="1">
      <c r="A48" s="221" t="s">
        <v>339</v>
      </c>
      <c r="B48" s="222"/>
      <c r="C48" s="222"/>
      <c r="D48" s="222"/>
      <c r="E48" s="222"/>
      <c r="F48" s="222"/>
      <c r="G48" s="222"/>
      <c r="H48" s="222"/>
      <c r="I48" s="222"/>
      <c r="J48" s="222"/>
      <c r="K48" s="222"/>
      <c r="L48" s="222"/>
      <c r="M48" s="222"/>
      <c r="N48" s="222"/>
      <c r="O48" s="222"/>
      <c r="P48" s="62"/>
      <c r="Q48" s="62"/>
      <c r="R48" s="62"/>
      <c r="S48" s="62"/>
      <c r="T48" s="62"/>
      <c r="U48" s="62"/>
      <c r="V48" s="62"/>
      <c r="W48" s="62"/>
      <c r="X48" s="62"/>
      <c r="Y48" s="62"/>
      <c r="Z48" s="62"/>
      <c r="AA48" s="62"/>
      <c r="AB48" s="62"/>
      <c r="AC48" s="251"/>
      <c r="AG48" s="254"/>
    </row>
    <row r="49" spans="1:33" s="12" customFormat="1" ht="11.25" collapsed="1">
      <c r="A49" s="13"/>
      <c r="B49" s="62"/>
      <c r="C49" s="63" t="s">
        <v>342</v>
      </c>
      <c r="D49" s="236">
        <f t="shared" ref="D49:AG49" si="4">SUM(D38:D47)</f>
        <v>30456</v>
      </c>
      <c r="E49" s="236">
        <f t="shared" si="4"/>
        <v>30456</v>
      </c>
      <c r="F49" s="236">
        <f t="shared" si="4"/>
        <v>16456</v>
      </c>
      <c r="G49" s="236">
        <f t="shared" si="4"/>
        <v>16455</v>
      </c>
      <c r="H49" s="236">
        <f t="shared" si="4"/>
        <v>0</v>
      </c>
      <c r="I49" s="236">
        <f t="shared" si="4"/>
        <v>8032</v>
      </c>
      <c r="J49" s="236">
        <f t="shared" si="4"/>
        <v>4016</v>
      </c>
      <c r="K49" s="236">
        <f t="shared" si="4"/>
        <v>7008</v>
      </c>
      <c r="L49" s="236">
        <f t="shared" si="4"/>
        <v>8032</v>
      </c>
      <c r="M49" s="236">
        <f t="shared" si="4"/>
        <v>7008</v>
      </c>
      <c r="N49" s="236">
        <f t="shared" si="4"/>
        <v>4990.3999999999996</v>
      </c>
      <c r="O49" s="236">
        <f t="shared" si="4"/>
        <v>8782.4</v>
      </c>
      <c r="P49" s="236">
        <f t="shared" si="4"/>
        <v>6988.7</v>
      </c>
      <c r="Q49" s="236">
        <f t="shared" si="4"/>
        <v>598</v>
      </c>
      <c r="R49" s="236">
        <f t="shared" si="4"/>
        <v>598.6</v>
      </c>
      <c r="S49" s="236">
        <f t="shared" si="4"/>
        <v>0</v>
      </c>
      <c r="T49" s="236">
        <f t="shared" si="4"/>
        <v>0</v>
      </c>
      <c r="U49" s="236">
        <f t="shared" si="4"/>
        <v>0</v>
      </c>
      <c r="V49" s="236">
        <f t="shared" si="4"/>
        <v>4989</v>
      </c>
      <c r="W49" s="236">
        <f t="shared" si="4"/>
        <v>4989</v>
      </c>
      <c r="X49" s="236">
        <f t="shared" si="4"/>
        <v>14950</v>
      </c>
      <c r="Y49" s="236">
        <f t="shared" si="4"/>
        <v>10000</v>
      </c>
      <c r="Z49" s="236">
        <f t="shared" si="4"/>
        <v>14950</v>
      </c>
      <c r="AA49" s="236">
        <f t="shared" si="4"/>
        <v>0</v>
      </c>
      <c r="AB49" s="236">
        <f t="shared" si="4"/>
        <v>14950</v>
      </c>
      <c r="AC49" s="236">
        <f t="shared" si="4"/>
        <v>0</v>
      </c>
      <c r="AD49" s="236">
        <f t="shared" si="4"/>
        <v>0</v>
      </c>
      <c r="AE49" s="236">
        <f t="shared" si="4"/>
        <v>14950</v>
      </c>
      <c r="AF49" s="236">
        <f t="shared" si="4"/>
        <v>9907.4500000000007</v>
      </c>
      <c r="AG49" s="237">
        <f t="shared" si="4"/>
        <v>9907.4500000000007</v>
      </c>
    </row>
    <row r="50" spans="1:33" s="12" customFormat="1" ht="11.25">
      <c r="A50" s="238"/>
      <c r="B50" s="239"/>
      <c r="C50" s="229" t="s">
        <v>38</v>
      </c>
      <c r="D50" s="240">
        <f>D49</f>
        <v>30456</v>
      </c>
      <c r="E50" s="240">
        <f t="shared" ref="E50:Z50" si="5">E49+D50</f>
        <v>60912</v>
      </c>
      <c r="F50" s="240">
        <f t="shared" si="5"/>
        <v>77368</v>
      </c>
      <c r="G50" s="240">
        <f t="shared" si="5"/>
        <v>93823</v>
      </c>
      <c r="H50" s="240">
        <f t="shared" si="5"/>
        <v>93823</v>
      </c>
      <c r="I50" s="240">
        <f t="shared" si="5"/>
        <v>101855</v>
      </c>
      <c r="J50" s="240">
        <f t="shared" si="5"/>
        <v>105871</v>
      </c>
      <c r="K50" s="240">
        <f t="shared" si="5"/>
        <v>112879</v>
      </c>
      <c r="L50" s="240">
        <f t="shared" si="5"/>
        <v>120911</v>
      </c>
      <c r="M50" s="240">
        <f t="shared" si="5"/>
        <v>127919</v>
      </c>
      <c r="N50" s="240">
        <f t="shared" si="5"/>
        <v>132909.4</v>
      </c>
      <c r="O50" s="240">
        <f t="shared" si="5"/>
        <v>141691.79999999999</v>
      </c>
      <c r="P50" s="240">
        <f t="shared" si="5"/>
        <v>148680.5</v>
      </c>
      <c r="Q50" s="240">
        <f t="shared" si="5"/>
        <v>149278.5</v>
      </c>
      <c r="R50" s="240">
        <f t="shared" si="5"/>
        <v>149877.1</v>
      </c>
      <c r="S50" s="240">
        <f t="shared" si="5"/>
        <v>149877.1</v>
      </c>
      <c r="T50" s="240">
        <f t="shared" si="5"/>
        <v>149877.1</v>
      </c>
      <c r="U50" s="240">
        <f t="shared" si="5"/>
        <v>149877.1</v>
      </c>
      <c r="V50" s="240">
        <f t="shared" si="5"/>
        <v>154866.1</v>
      </c>
      <c r="W50" s="240">
        <f t="shared" si="5"/>
        <v>159855.1</v>
      </c>
      <c r="X50" s="240">
        <f t="shared" si="5"/>
        <v>174805.1</v>
      </c>
      <c r="Y50" s="240">
        <f t="shared" si="5"/>
        <v>184805.1</v>
      </c>
      <c r="Z50" s="240">
        <f t="shared" si="5"/>
        <v>199755.1</v>
      </c>
      <c r="AA50" s="240">
        <f>Z50+AA49</f>
        <v>199755.1</v>
      </c>
      <c r="AB50" s="255">
        <f>AA50+AB49</f>
        <v>214705.1</v>
      </c>
      <c r="AC50" s="255">
        <f>AC49+AB50</f>
        <v>214705.1</v>
      </c>
      <c r="AD50" s="240">
        <f>AD49+AC50</f>
        <v>214705.1</v>
      </c>
      <c r="AE50" s="240">
        <f>AE49+AD50</f>
        <v>229655.1</v>
      </c>
      <c r="AF50" s="240">
        <f>AF49+AE50</f>
        <v>239562.55000000002</v>
      </c>
      <c r="AG50" s="256">
        <f>AG49+AF50</f>
        <v>249470.00000000003</v>
      </c>
    </row>
    <row r="51" spans="1:33" s="12" customFormat="1" ht="2.25" customHeight="1"/>
    <row r="52" spans="1:33" s="12" customFormat="1" ht="11.25">
      <c r="A52" s="65" t="s">
        <v>126</v>
      </c>
      <c r="B52" s="62"/>
      <c r="C52" s="62"/>
      <c r="D52" s="66"/>
      <c r="E52" s="62"/>
      <c r="F52" s="62"/>
      <c r="G52" s="62"/>
      <c r="H52" s="62"/>
      <c r="I52" s="62"/>
      <c r="J52" s="62"/>
      <c r="K52" s="62"/>
      <c r="L52" s="62"/>
      <c r="M52" s="62"/>
      <c r="N52" s="62"/>
      <c r="O52" s="63"/>
      <c r="P52" s="62"/>
      <c r="Q52" s="62"/>
      <c r="R52" s="62"/>
      <c r="S52" s="62"/>
      <c r="T52" s="62"/>
      <c r="U52" s="62"/>
      <c r="V52" s="62"/>
      <c r="W52" s="62"/>
      <c r="X52" s="62"/>
      <c r="Y52" s="62"/>
      <c r="Z52" s="62"/>
      <c r="AA52" s="62"/>
      <c r="AB52" s="62"/>
    </row>
    <row r="53" spans="1:33" s="12" customFormat="1" ht="11.25">
      <c r="A53" s="210" t="s">
        <v>33</v>
      </c>
      <c r="B53" s="211" t="s">
        <v>40</v>
      </c>
      <c r="C53" s="241" t="s">
        <v>35</v>
      </c>
      <c r="D53" s="213">
        <v>41122</v>
      </c>
      <c r="E53" s="213">
        <v>41153</v>
      </c>
      <c r="F53" s="213">
        <v>41183</v>
      </c>
      <c r="G53" s="213">
        <v>41214</v>
      </c>
      <c r="H53" s="213">
        <v>41244</v>
      </c>
      <c r="I53" s="213">
        <v>41275</v>
      </c>
      <c r="J53" s="213">
        <v>41306</v>
      </c>
      <c r="K53" s="213">
        <v>41334</v>
      </c>
      <c r="L53" s="213">
        <v>41365</v>
      </c>
      <c r="M53" s="213">
        <v>41395</v>
      </c>
      <c r="N53" s="213">
        <v>41426</v>
      </c>
      <c r="O53" s="213">
        <v>41456</v>
      </c>
      <c r="P53" s="213">
        <v>41487</v>
      </c>
      <c r="Q53" s="213">
        <v>41518</v>
      </c>
      <c r="R53" s="213">
        <v>41548</v>
      </c>
      <c r="S53" s="213">
        <v>41579</v>
      </c>
      <c r="T53" s="213">
        <v>41609</v>
      </c>
      <c r="U53" s="213">
        <v>41640</v>
      </c>
      <c r="V53" s="213">
        <v>41671</v>
      </c>
      <c r="W53" s="213">
        <v>41699</v>
      </c>
      <c r="X53" s="213">
        <v>41730</v>
      </c>
      <c r="Y53" s="213">
        <v>41760</v>
      </c>
      <c r="Z53" s="213">
        <v>41791</v>
      </c>
      <c r="AA53" s="213">
        <v>41821</v>
      </c>
      <c r="AB53" s="247">
        <v>41852</v>
      </c>
      <c r="AC53" s="247">
        <v>41883</v>
      </c>
      <c r="AD53" s="249">
        <v>41913</v>
      </c>
      <c r="AE53" s="249">
        <v>41944</v>
      </c>
      <c r="AF53" s="249">
        <v>41974</v>
      </c>
      <c r="AG53" s="253">
        <v>42005</v>
      </c>
    </row>
    <row r="54" spans="1:33" s="12" customFormat="1" ht="11.25">
      <c r="A54" s="214">
        <v>1</v>
      </c>
      <c r="B54" s="68" t="s">
        <v>36</v>
      </c>
      <c r="C54" s="64">
        <v>28000</v>
      </c>
      <c r="D54" s="242">
        <f>D38/$C$18</f>
        <v>0.5</v>
      </c>
      <c r="E54" s="242">
        <f>D54+E38/$C$18</f>
        <v>1</v>
      </c>
      <c r="F54" s="243">
        <v>1</v>
      </c>
      <c r="G54" s="243">
        <v>1</v>
      </c>
      <c r="H54" s="243">
        <v>1</v>
      </c>
      <c r="I54" s="243">
        <v>1</v>
      </c>
      <c r="J54" s="243">
        <v>1</v>
      </c>
      <c r="K54" s="243">
        <v>1</v>
      </c>
      <c r="L54" s="243">
        <v>1</v>
      </c>
      <c r="M54" s="243">
        <v>1</v>
      </c>
      <c r="N54" s="243">
        <v>1</v>
      </c>
      <c r="O54" s="243">
        <v>1</v>
      </c>
      <c r="P54" s="243">
        <v>1</v>
      </c>
      <c r="Q54" s="243">
        <v>1</v>
      </c>
      <c r="R54" s="243">
        <v>1</v>
      </c>
      <c r="S54" s="243">
        <v>1</v>
      </c>
      <c r="T54" s="243">
        <v>1</v>
      </c>
      <c r="U54" s="243">
        <v>1</v>
      </c>
      <c r="V54" s="243">
        <v>1</v>
      </c>
      <c r="W54" s="243">
        <v>1</v>
      </c>
      <c r="X54" s="243">
        <v>1</v>
      </c>
      <c r="Y54" s="243">
        <v>1</v>
      </c>
      <c r="Z54" s="243">
        <v>1</v>
      </c>
      <c r="AA54" s="243">
        <v>1</v>
      </c>
      <c r="AB54" s="243">
        <v>1</v>
      </c>
      <c r="AC54" s="243">
        <v>1</v>
      </c>
      <c r="AD54" s="243">
        <v>1</v>
      </c>
      <c r="AE54" s="243">
        <v>1</v>
      </c>
      <c r="AF54" s="243">
        <v>1</v>
      </c>
      <c r="AG54" s="243">
        <v>1</v>
      </c>
    </row>
    <row r="55" spans="1:33" s="12" customFormat="1" ht="11.25">
      <c r="A55" s="214">
        <v>2</v>
      </c>
      <c r="B55" s="68" t="s">
        <v>221</v>
      </c>
      <c r="C55" s="217">
        <v>65823</v>
      </c>
      <c r="D55" s="242">
        <f>D39/$C$19</f>
        <v>0.25000379806450634</v>
      </c>
      <c r="E55" s="242">
        <f>D55+(E39/$C$19)</f>
        <v>0.50000759612901269</v>
      </c>
      <c r="F55" s="242">
        <f t="shared" ref="F55:AG55" si="6">E55+(F39/$C$19)</f>
        <v>0.75001139419351903</v>
      </c>
      <c r="G55" s="242">
        <f t="shared" si="6"/>
        <v>1</v>
      </c>
      <c r="H55" s="243">
        <f t="shared" si="6"/>
        <v>1</v>
      </c>
      <c r="I55" s="243">
        <f t="shared" si="6"/>
        <v>1</v>
      </c>
      <c r="J55" s="243">
        <f t="shared" si="6"/>
        <v>1</v>
      </c>
      <c r="K55" s="243">
        <f t="shared" si="6"/>
        <v>1</v>
      </c>
      <c r="L55" s="243">
        <f t="shared" si="6"/>
        <v>1</v>
      </c>
      <c r="M55" s="243">
        <f t="shared" si="6"/>
        <v>1</v>
      </c>
      <c r="N55" s="243">
        <f t="shared" si="6"/>
        <v>1</v>
      </c>
      <c r="O55" s="243">
        <f t="shared" si="6"/>
        <v>1</v>
      </c>
      <c r="P55" s="243">
        <f t="shared" si="6"/>
        <v>1</v>
      </c>
      <c r="Q55" s="243">
        <f t="shared" si="6"/>
        <v>1</v>
      </c>
      <c r="R55" s="243">
        <f t="shared" si="6"/>
        <v>1</v>
      </c>
      <c r="S55" s="243">
        <f t="shared" si="6"/>
        <v>1</v>
      </c>
      <c r="T55" s="243">
        <f t="shared" si="6"/>
        <v>1</v>
      </c>
      <c r="U55" s="243">
        <f t="shared" si="6"/>
        <v>1</v>
      </c>
      <c r="V55" s="243">
        <f t="shared" si="6"/>
        <v>1</v>
      </c>
      <c r="W55" s="243">
        <f t="shared" si="6"/>
        <v>1</v>
      </c>
      <c r="X55" s="243">
        <f t="shared" si="6"/>
        <v>1</v>
      </c>
      <c r="Y55" s="243">
        <f t="shared" si="6"/>
        <v>1</v>
      </c>
      <c r="Z55" s="243">
        <f t="shared" si="6"/>
        <v>1</v>
      </c>
      <c r="AA55" s="243">
        <f t="shared" si="6"/>
        <v>1</v>
      </c>
      <c r="AB55" s="243">
        <f t="shared" si="6"/>
        <v>1</v>
      </c>
      <c r="AC55" s="243">
        <f t="shared" si="6"/>
        <v>1</v>
      </c>
      <c r="AD55" s="243">
        <f t="shared" si="6"/>
        <v>1</v>
      </c>
      <c r="AE55" s="243">
        <f t="shared" si="6"/>
        <v>1</v>
      </c>
      <c r="AF55" s="243">
        <f t="shared" si="6"/>
        <v>1</v>
      </c>
      <c r="AG55" s="243">
        <f t="shared" si="6"/>
        <v>1</v>
      </c>
    </row>
    <row r="56" spans="1:33" s="12" customFormat="1" ht="11.25">
      <c r="A56" s="214">
        <v>3</v>
      </c>
      <c r="B56" s="68" t="s">
        <v>218</v>
      </c>
      <c r="C56" s="219">
        <v>16455.75</v>
      </c>
      <c r="D56" s="243">
        <f>D40/$C$20</f>
        <v>0</v>
      </c>
      <c r="E56" s="243">
        <f>D56+(E40/$C$20)</f>
        <v>0</v>
      </c>
      <c r="F56" s="243">
        <f t="shared" ref="F56:AG56" si="7">E56+(F40/$C$20)</f>
        <v>0</v>
      </c>
      <c r="G56" s="243">
        <f t="shared" si="7"/>
        <v>0</v>
      </c>
      <c r="H56" s="242">
        <f t="shared" si="7"/>
        <v>0</v>
      </c>
      <c r="I56" s="242">
        <f t="shared" si="7"/>
        <v>0.25000379806450634</v>
      </c>
      <c r="J56" s="242">
        <f t="shared" si="7"/>
        <v>0.37500569709675952</v>
      </c>
      <c r="K56" s="242">
        <f t="shared" si="7"/>
        <v>0.50000759612901269</v>
      </c>
      <c r="L56" s="242">
        <f t="shared" si="7"/>
        <v>0.75001139419351903</v>
      </c>
      <c r="M56" s="242">
        <f t="shared" si="7"/>
        <v>0.87501329322577215</v>
      </c>
      <c r="N56" s="242">
        <f t="shared" si="7"/>
        <v>0.92502620664509361</v>
      </c>
      <c r="O56" s="242">
        <f t="shared" si="7"/>
        <v>0.97503912006441507</v>
      </c>
      <c r="P56" s="242">
        <f t="shared" si="7"/>
        <v>0.99999999999999989</v>
      </c>
      <c r="Q56" s="243">
        <f t="shared" si="7"/>
        <v>0.99999999999999989</v>
      </c>
      <c r="R56" s="243">
        <f t="shared" si="7"/>
        <v>0.99999999999999989</v>
      </c>
      <c r="S56" s="243">
        <f t="shared" si="7"/>
        <v>0.99999999999999989</v>
      </c>
      <c r="T56" s="243">
        <f t="shared" si="7"/>
        <v>0.99999999999999989</v>
      </c>
      <c r="U56" s="243">
        <f t="shared" si="7"/>
        <v>0.99999999999999989</v>
      </c>
      <c r="V56" s="243">
        <f t="shared" si="7"/>
        <v>0.99999999999999989</v>
      </c>
      <c r="W56" s="243">
        <f t="shared" si="7"/>
        <v>0.99999999999999989</v>
      </c>
      <c r="X56" s="243">
        <f t="shared" si="7"/>
        <v>0.99999999999999989</v>
      </c>
      <c r="Y56" s="243">
        <f t="shared" si="7"/>
        <v>0.99999999999999989</v>
      </c>
      <c r="Z56" s="243">
        <f t="shared" si="7"/>
        <v>0.99999999999999989</v>
      </c>
      <c r="AA56" s="243">
        <f t="shared" si="7"/>
        <v>0.99999999999999989</v>
      </c>
      <c r="AB56" s="243">
        <f t="shared" si="7"/>
        <v>0.99999999999999989</v>
      </c>
      <c r="AC56" s="243">
        <f t="shared" si="7"/>
        <v>0.99999999999999989</v>
      </c>
      <c r="AD56" s="243">
        <f t="shared" si="7"/>
        <v>0.99999999999999989</v>
      </c>
      <c r="AE56" s="243">
        <f t="shared" si="7"/>
        <v>0.99999999999999989</v>
      </c>
      <c r="AF56" s="243">
        <f t="shared" si="7"/>
        <v>0.99999999999999989</v>
      </c>
      <c r="AG56" s="243">
        <f t="shared" si="7"/>
        <v>0.99999999999999989</v>
      </c>
    </row>
    <row r="57" spans="1:33" s="12" customFormat="1" ht="11.25">
      <c r="A57" s="214">
        <v>4</v>
      </c>
      <c r="B57" s="68" t="s">
        <v>219</v>
      </c>
      <c r="C57" s="217">
        <v>13164.6</v>
      </c>
      <c r="D57" s="243">
        <f>D41/$C$21</f>
        <v>0</v>
      </c>
      <c r="E57" s="243">
        <f>D57+(E41/$C$21)</f>
        <v>0</v>
      </c>
      <c r="F57" s="243">
        <f t="shared" ref="F57:AG57" si="8">E57+(F41/$C$21)</f>
        <v>0</v>
      </c>
      <c r="G57" s="243">
        <f t="shared" si="8"/>
        <v>0</v>
      </c>
      <c r="H57" s="243">
        <f t="shared" si="8"/>
        <v>0</v>
      </c>
      <c r="I57" s="243">
        <f t="shared" si="8"/>
        <v>0</v>
      </c>
      <c r="J57" s="242">
        <f t="shared" si="8"/>
        <v>0</v>
      </c>
      <c r="K57" s="242">
        <f t="shared" si="8"/>
        <v>0.22727618005864211</v>
      </c>
      <c r="L57" s="242">
        <f t="shared" si="8"/>
        <v>0.22727618005864211</v>
      </c>
      <c r="M57" s="242">
        <f t="shared" si="8"/>
        <v>0.45455236011728423</v>
      </c>
      <c r="N57" s="242">
        <f t="shared" si="8"/>
        <v>0.68182854017592631</v>
      </c>
      <c r="O57" s="242">
        <f t="shared" si="8"/>
        <v>0.81817905595308626</v>
      </c>
      <c r="P57" s="242">
        <f t="shared" si="8"/>
        <v>0.90910472023456845</v>
      </c>
      <c r="Q57" s="242">
        <f t="shared" si="8"/>
        <v>0.95452957173024622</v>
      </c>
      <c r="R57" s="242">
        <f t="shared" si="8"/>
        <v>1</v>
      </c>
      <c r="S57" s="243">
        <f t="shared" si="8"/>
        <v>1</v>
      </c>
      <c r="T57" s="243">
        <f t="shared" si="8"/>
        <v>1</v>
      </c>
      <c r="U57" s="243">
        <f t="shared" si="8"/>
        <v>1</v>
      </c>
      <c r="V57" s="243">
        <f t="shared" si="8"/>
        <v>1</v>
      </c>
      <c r="W57" s="243">
        <f t="shared" si="8"/>
        <v>1</v>
      </c>
      <c r="X57" s="243">
        <f t="shared" si="8"/>
        <v>1</v>
      </c>
      <c r="Y57" s="243">
        <f t="shared" si="8"/>
        <v>1</v>
      </c>
      <c r="Z57" s="243">
        <f t="shared" si="8"/>
        <v>1</v>
      </c>
      <c r="AA57" s="243">
        <f t="shared" si="8"/>
        <v>1</v>
      </c>
      <c r="AB57" s="243">
        <f t="shared" si="8"/>
        <v>1</v>
      </c>
      <c r="AC57" s="243">
        <f t="shared" si="8"/>
        <v>1</v>
      </c>
      <c r="AD57" s="243">
        <f t="shared" si="8"/>
        <v>1</v>
      </c>
      <c r="AE57" s="243">
        <f t="shared" si="8"/>
        <v>1</v>
      </c>
      <c r="AF57" s="243">
        <f t="shared" si="8"/>
        <v>1</v>
      </c>
      <c r="AG57" s="243">
        <f t="shared" si="8"/>
        <v>1</v>
      </c>
    </row>
    <row r="58" spans="1:33" s="12" customFormat="1" ht="11.25">
      <c r="A58" s="214">
        <v>5</v>
      </c>
      <c r="B58" s="68" t="s">
        <v>220</v>
      </c>
      <c r="C58" s="219">
        <v>16455.75</v>
      </c>
      <c r="D58" s="243">
        <f>D42/$C$22</f>
        <v>0</v>
      </c>
      <c r="E58" s="243">
        <f>D58+(E42/$C$22)</f>
        <v>0</v>
      </c>
      <c r="F58" s="243">
        <f t="shared" ref="F58:AG58" si="9">E58+(F42/$C$22)</f>
        <v>0</v>
      </c>
      <c r="G58" s="243">
        <f t="shared" si="9"/>
        <v>0</v>
      </c>
      <c r="H58" s="242">
        <f t="shared" si="9"/>
        <v>0</v>
      </c>
      <c r="I58" s="242">
        <f t="shared" si="9"/>
        <v>0.23809306777266306</v>
      </c>
      <c r="J58" s="242">
        <f t="shared" si="9"/>
        <v>0.35713960165899461</v>
      </c>
      <c r="K58" s="242">
        <f t="shared" si="9"/>
        <v>0.47618613554532613</v>
      </c>
      <c r="L58" s="242">
        <f t="shared" si="9"/>
        <v>0.71427920331798922</v>
      </c>
      <c r="M58" s="242">
        <f t="shared" si="9"/>
        <v>0.83332573720432079</v>
      </c>
      <c r="N58" s="242">
        <f t="shared" si="9"/>
        <v>0.90475365753611969</v>
      </c>
      <c r="O58" s="242">
        <f t="shared" si="9"/>
        <v>0.97618157786791859</v>
      </c>
      <c r="P58" s="242">
        <f t="shared" si="9"/>
        <v>1</v>
      </c>
      <c r="Q58" s="243">
        <f t="shared" si="9"/>
        <v>1</v>
      </c>
      <c r="R58" s="243">
        <f t="shared" si="9"/>
        <v>1</v>
      </c>
      <c r="S58" s="243">
        <f t="shared" si="9"/>
        <v>1</v>
      </c>
      <c r="T58" s="243">
        <f t="shared" si="9"/>
        <v>1</v>
      </c>
      <c r="U58" s="243">
        <f t="shared" si="9"/>
        <v>1</v>
      </c>
      <c r="V58" s="243">
        <f t="shared" si="9"/>
        <v>1</v>
      </c>
      <c r="W58" s="243">
        <f t="shared" si="9"/>
        <v>1</v>
      </c>
      <c r="X58" s="243">
        <f t="shared" si="9"/>
        <v>1</v>
      </c>
      <c r="Y58" s="243">
        <f t="shared" si="9"/>
        <v>1</v>
      </c>
      <c r="Z58" s="243">
        <f t="shared" si="9"/>
        <v>1</v>
      </c>
      <c r="AA58" s="243">
        <f t="shared" si="9"/>
        <v>1</v>
      </c>
      <c r="AB58" s="243">
        <f t="shared" si="9"/>
        <v>1</v>
      </c>
      <c r="AC58" s="243">
        <f t="shared" si="9"/>
        <v>1</v>
      </c>
      <c r="AD58" s="243">
        <f t="shared" si="9"/>
        <v>1</v>
      </c>
      <c r="AE58" s="243">
        <f t="shared" si="9"/>
        <v>1</v>
      </c>
      <c r="AF58" s="243">
        <f t="shared" si="9"/>
        <v>1</v>
      </c>
      <c r="AG58" s="243">
        <f t="shared" si="9"/>
        <v>1</v>
      </c>
    </row>
    <row r="59" spans="1:33" s="12" customFormat="1" ht="11.25">
      <c r="A59" s="214">
        <v>6</v>
      </c>
      <c r="B59" s="68" t="s">
        <v>344</v>
      </c>
      <c r="C59" s="219">
        <v>9978</v>
      </c>
      <c r="D59" s="243">
        <f>D43/$C$23</f>
        <v>0</v>
      </c>
      <c r="E59" s="243">
        <f>D59+E43/$C$23</f>
        <v>0</v>
      </c>
      <c r="F59" s="243">
        <f t="shared" ref="F59:AG59" si="10">E59+F43/$C$23</f>
        <v>0</v>
      </c>
      <c r="G59" s="243">
        <f t="shared" si="10"/>
        <v>0</v>
      </c>
      <c r="H59" s="243">
        <f t="shared" si="10"/>
        <v>0</v>
      </c>
      <c r="I59" s="243">
        <f t="shared" si="10"/>
        <v>0</v>
      </c>
      <c r="J59" s="243">
        <f t="shared" si="10"/>
        <v>0</v>
      </c>
      <c r="K59" s="243">
        <f t="shared" si="10"/>
        <v>0</v>
      </c>
      <c r="L59" s="243">
        <f t="shared" si="10"/>
        <v>0</v>
      </c>
      <c r="M59" s="243">
        <f t="shared" si="10"/>
        <v>0</v>
      </c>
      <c r="N59" s="242">
        <f t="shared" si="10"/>
        <v>0</v>
      </c>
      <c r="O59" s="242">
        <f t="shared" si="10"/>
        <v>0.5</v>
      </c>
      <c r="P59" s="242">
        <f t="shared" si="10"/>
        <v>1</v>
      </c>
      <c r="Q59" s="243">
        <f t="shared" si="10"/>
        <v>1</v>
      </c>
      <c r="R59" s="243">
        <f t="shared" si="10"/>
        <v>1</v>
      </c>
      <c r="S59" s="243">
        <f t="shared" si="10"/>
        <v>1</v>
      </c>
      <c r="T59" s="243">
        <f t="shared" si="10"/>
        <v>1</v>
      </c>
      <c r="U59" s="243">
        <f t="shared" si="10"/>
        <v>1</v>
      </c>
      <c r="V59" s="243">
        <f t="shared" si="10"/>
        <v>1</v>
      </c>
      <c r="W59" s="243">
        <f t="shared" si="10"/>
        <v>1</v>
      </c>
      <c r="X59" s="243">
        <f t="shared" si="10"/>
        <v>1</v>
      </c>
      <c r="Y59" s="243">
        <f t="shared" si="10"/>
        <v>1</v>
      </c>
      <c r="Z59" s="243">
        <f t="shared" si="10"/>
        <v>1</v>
      </c>
      <c r="AA59" s="243">
        <f t="shared" si="10"/>
        <v>1</v>
      </c>
      <c r="AB59" s="243">
        <f t="shared" si="10"/>
        <v>1</v>
      </c>
      <c r="AC59" s="243">
        <f t="shared" si="10"/>
        <v>1</v>
      </c>
      <c r="AD59" s="243">
        <f t="shared" si="10"/>
        <v>1</v>
      </c>
      <c r="AE59" s="243">
        <f t="shared" si="10"/>
        <v>1</v>
      </c>
      <c r="AF59" s="243">
        <f t="shared" si="10"/>
        <v>1</v>
      </c>
      <c r="AG59" s="243">
        <f t="shared" si="10"/>
        <v>1</v>
      </c>
    </row>
    <row r="60" spans="1:33" s="12" customFormat="1" ht="11.25">
      <c r="A60" s="214">
        <v>7</v>
      </c>
      <c r="B60" s="68" t="s">
        <v>345</v>
      </c>
      <c r="C60" s="219">
        <v>9978</v>
      </c>
      <c r="D60" s="243">
        <f>D44/$C$24</f>
        <v>0</v>
      </c>
      <c r="E60" s="243">
        <f>D60+(E44/$C$24)</f>
        <v>0</v>
      </c>
      <c r="F60" s="243">
        <f t="shared" ref="F60:AG60" si="11">E60+(F44/$C$24)</f>
        <v>0</v>
      </c>
      <c r="G60" s="243">
        <f t="shared" si="11"/>
        <v>0</v>
      </c>
      <c r="H60" s="243">
        <f t="shared" si="11"/>
        <v>0</v>
      </c>
      <c r="I60" s="243">
        <f t="shared" si="11"/>
        <v>0</v>
      </c>
      <c r="J60" s="243">
        <f t="shared" si="11"/>
        <v>0</v>
      </c>
      <c r="K60" s="243">
        <f t="shared" si="11"/>
        <v>0</v>
      </c>
      <c r="L60" s="243">
        <f t="shared" si="11"/>
        <v>0</v>
      </c>
      <c r="M60" s="243">
        <f t="shared" si="11"/>
        <v>0</v>
      </c>
      <c r="N60" s="243">
        <f t="shared" si="11"/>
        <v>0</v>
      </c>
      <c r="O60" s="243">
        <f t="shared" si="11"/>
        <v>0</v>
      </c>
      <c r="P60" s="243">
        <f t="shared" si="11"/>
        <v>0</v>
      </c>
      <c r="Q60" s="243">
        <f t="shared" si="11"/>
        <v>0</v>
      </c>
      <c r="R60" s="243">
        <f t="shared" si="11"/>
        <v>0</v>
      </c>
      <c r="S60" s="243">
        <f t="shared" si="11"/>
        <v>0</v>
      </c>
      <c r="T60" s="243">
        <f t="shared" si="11"/>
        <v>0</v>
      </c>
      <c r="U60" s="242">
        <f t="shared" si="11"/>
        <v>0</v>
      </c>
      <c r="V60" s="242">
        <f t="shared" si="11"/>
        <v>0.5</v>
      </c>
      <c r="W60" s="242">
        <f t="shared" si="11"/>
        <v>1</v>
      </c>
      <c r="X60" s="243">
        <f t="shared" si="11"/>
        <v>1</v>
      </c>
      <c r="Y60" s="243">
        <f t="shared" si="11"/>
        <v>1</v>
      </c>
      <c r="Z60" s="243">
        <f t="shared" si="11"/>
        <v>1</v>
      </c>
      <c r="AA60" s="243">
        <f t="shared" si="11"/>
        <v>1</v>
      </c>
      <c r="AB60" s="243">
        <f t="shared" si="11"/>
        <v>1</v>
      </c>
      <c r="AC60" s="243">
        <f t="shared" si="11"/>
        <v>1</v>
      </c>
      <c r="AD60" s="243">
        <f t="shared" si="11"/>
        <v>1</v>
      </c>
      <c r="AE60" s="243">
        <f t="shared" si="11"/>
        <v>1</v>
      </c>
      <c r="AF60" s="243">
        <f t="shared" si="11"/>
        <v>1</v>
      </c>
      <c r="AG60" s="243">
        <f t="shared" si="11"/>
        <v>1</v>
      </c>
    </row>
    <row r="61" spans="1:33" s="12" customFormat="1" ht="11.25">
      <c r="A61" s="214">
        <v>8</v>
      </c>
      <c r="B61" s="68" t="s">
        <v>356</v>
      </c>
      <c r="C61" s="219">
        <f>11800+(3*16000)</f>
        <v>59800</v>
      </c>
      <c r="D61" s="243">
        <f>D45/$C$25</f>
        <v>0</v>
      </c>
      <c r="E61" s="243">
        <f>D61+(E45/$C$25)</f>
        <v>0</v>
      </c>
      <c r="F61" s="243">
        <f t="shared" ref="F61:AG61" si="12">E61+(F45/$C$25)</f>
        <v>0</v>
      </c>
      <c r="G61" s="243">
        <f t="shared" si="12"/>
        <v>0</v>
      </c>
      <c r="H61" s="243">
        <f t="shared" si="12"/>
        <v>0</v>
      </c>
      <c r="I61" s="243">
        <f t="shared" si="12"/>
        <v>0</v>
      </c>
      <c r="J61" s="243">
        <f t="shared" si="12"/>
        <v>0</v>
      </c>
      <c r="K61" s="243">
        <f t="shared" si="12"/>
        <v>0</v>
      </c>
      <c r="L61" s="243">
        <f t="shared" si="12"/>
        <v>0</v>
      </c>
      <c r="M61" s="243">
        <f t="shared" si="12"/>
        <v>0</v>
      </c>
      <c r="N61" s="243">
        <f t="shared" si="12"/>
        <v>0</v>
      </c>
      <c r="O61" s="243">
        <f t="shared" si="12"/>
        <v>0</v>
      </c>
      <c r="P61" s="243">
        <f t="shared" si="12"/>
        <v>0</v>
      </c>
      <c r="Q61" s="243">
        <f t="shared" si="12"/>
        <v>0</v>
      </c>
      <c r="R61" s="243">
        <f t="shared" si="12"/>
        <v>0</v>
      </c>
      <c r="S61" s="243">
        <f t="shared" si="12"/>
        <v>0</v>
      </c>
      <c r="T61" s="243">
        <f t="shared" si="12"/>
        <v>0</v>
      </c>
      <c r="U61" s="243">
        <f t="shared" si="12"/>
        <v>0</v>
      </c>
      <c r="V61" s="243">
        <f t="shared" si="12"/>
        <v>0</v>
      </c>
      <c r="W61" s="242">
        <f t="shared" si="12"/>
        <v>0</v>
      </c>
      <c r="X61" s="242">
        <f t="shared" si="12"/>
        <v>0.25</v>
      </c>
      <c r="Y61" s="242">
        <f t="shared" si="12"/>
        <v>0.25</v>
      </c>
      <c r="Z61" s="242">
        <f t="shared" si="12"/>
        <v>0.5</v>
      </c>
      <c r="AA61" s="242">
        <f t="shared" si="12"/>
        <v>0.5</v>
      </c>
      <c r="AB61" s="242">
        <f t="shared" si="12"/>
        <v>0.75</v>
      </c>
      <c r="AC61" s="242">
        <f t="shared" si="12"/>
        <v>0.75</v>
      </c>
      <c r="AD61" s="242">
        <f t="shared" si="12"/>
        <v>0.75</v>
      </c>
      <c r="AE61" s="242">
        <f t="shared" si="12"/>
        <v>1</v>
      </c>
      <c r="AF61" s="243">
        <f t="shared" si="12"/>
        <v>1</v>
      </c>
      <c r="AG61" s="243">
        <f t="shared" si="12"/>
        <v>1</v>
      </c>
    </row>
    <row r="62" spans="1:33" s="12" customFormat="1" ht="11.25">
      <c r="A62" s="214">
        <v>9</v>
      </c>
      <c r="B62" s="68" t="s">
        <v>326</v>
      </c>
      <c r="C62" s="219">
        <v>19814.900000000001</v>
      </c>
      <c r="D62" s="243">
        <f>D46/$C$26</f>
        <v>0</v>
      </c>
      <c r="E62" s="243">
        <f>D62+E46/$C$26</f>
        <v>0</v>
      </c>
      <c r="F62" s="243">
        <f t="shared" ref="F62:AG62" si="13">E62+F46/$C$26</f>
        <v>0</v>
      </c>
      <c r="G62" s="243">
        <f t="shared" si="13"/>
        <v>0</v>
      </c>
      <c r="H62" s="243">
        <f t="shared" si="13"/>
        <v>0</v>
      </c>
      <c r="I62" s="243">
        <f t="shared" si="13"/>
        <v>0</v>
      </c>
      <c r="J62" s="243">
        <f t="shared" si="13"/>
        <v>0</v>
      </c>
      <c r="K62" s="243">
        <f t="shared" si="13"/>
        <v>0</v>
      </c>
      <c r="L62" s="243">
        <f t="shared" si="13"/>
        <v>0</v>
      </c>
      <c r="M62" s="243">
        <f t="shared" si="13"/>
        <v>0</v>
      </c>
      <c r="N62" s="243">
        <f t="shared" si="13"/>
        <v>0</v>
      </c>
      <c r="O62" s="243">
        <f t="shared" si="13"/>
        <v>0</v>
      </c>
      <c r="P62" s="243">
        <f t="shared" si="13"/>
        <v>0</v>
      </c>
      <c r="Q62" s="243">
        <f t="shared" si="13"/>
        <v>0</v>
      </c>
      <c r="R62" s="243">
        <f t="shared" si="13"/>
        <v>0</v>
      </c>
      <c r="S62" s="243">
        <f t="shared" si="13"/>
        <v>0</v>
      </c>
      <c r="T62" s="243">
        <f t="shared" si="13"/>
        <v>0</v>
      </c>
      <c r="U62" s="243">
        <f t="shared" si="13"/>
        <v>0</v>
      </c>
      <c r="V62" s="243">
        <f t="shared" si="13"/>
        <v>0</v>
      </c>
      <c r="W62" s="243">
        <f t="shared" si="13"/>
        <v>0</v>
      </c>
      <c r="X62" s="243">
        <f t="shared" si="13"/>
        <v>0</v>
      </c>
      <c r="Y62" s="243">
        <f t="shared" si="13"/>
        <v>0</v>
      </c>
      <c r="Z62" s="243">
        <f t="shared" si="13"/>
        <v>0</v>
      </c>
      <c r="AA62" s="243">
        <f t="shared" si="13"/>
        <v>0</v>
      </c>
      <c r="AB62" s="243">
        <f t="shared" si="13"/>
        <v>0</v>
      </c>
      <c r="AC62" s="243">
        <f t="shared" si="13"/>
        <v>0</v>
      </c>
      <c r="AD62" s="243">
        <f t="shared" si="13"/>
        <v>0</v>
      </c>
      <c r="AE62" s="242">
        <f t="shared" si="13"/>
        <v>0</v>
      </c>
      <c r="AF62" s="242">
        <f t="shared" si="13"/>
        <v>0.5</v>
      </c>
      <c r="AG62" s="242">
        <f t="shared" si="13"/>
        <v>1</v>
      </c>
    </row>
    <row r="63" spans="1:33" s="12" customFormat="1" ht="11.25">
      <c r="A63" s="214">
        <v>10</v>
      </c>
      <c r="B63" s="68" t="s">
        <v>338</v>
      </c>
      <c r="C63" s="219">
        <v>10000</v>
      </c>
      <c r="D63" s="243">
        <f>D47/$C$27</f>
        <v>0</v>
      </c>
      <c r="E63" s="243">
        <f>D63+(E47/$C$27)</f>
        <v>0</v>
      </c>
      <c r="F63" s="243">
        <f t="shared" ref="F63:AG63" si="14">E63+(F47/$C$27)</f>
        <v>0</v>
      </c>
      <c r="G63" s="243">
        <f t="shared" si="14"/>
        <v>0</v>
      </c>
      <c r="H63" s="243">
        <f t="shared" si="14"/>
        <v>0</v>
      </c>
      <c r="I63" s="243">
        <f t="shared" si="14"/>
        <v>0</v>
      </c>
      <c r="J63" s="243">
        <f t="shared" si="14"/>
        <v>0</v>
      </c>
      <c r="K63" s="243">
        <f t="shared" si="14"/>
        <v>0</v>
      </c>
      <c r="L63" s="243">
        <f t="shared" si="14"/>
        <v>0</v>
      </c>
      <c r="M63" s="243">
        <f t="shared" si="14"/>
        <v>0</v>
      </c>
      <c r="N63" s="243">
        <f t="shared" si="14"/>
        <v>0</v>
      </c>
      <c r="O63" s="243">
        <f t="shared" si="14"/>
        <v>0</v>
      </c>
      <c r="P63" s="243">
        <f t="shared" si="14"/>
        <v>0</v>
      </c>
      <c r="Q63" s="243">
        <f t="shared" si="14"/>
        <v>0</v>
      </c>
      <c r="R63" s="243">
        <f t="shared" si="14"/>
        <v>0</v>
      </c>
      <c r="S63" s="243">
        <f t="shared" si="14"/>
        <v>0</v>
      </c>
      <c r="T63" s="243">
        <f t="shared" si="14"/>
        <v>0</v>
      </c>
      <c r="U63" s="243">
        <f t="shared" si="14"/>
        <v>0</v>
      </c>
      <c r="V63" s="243">
        <f t="shared" si="14"/>
        <v>0</v>
      </c>
      <c r="W63" s="243">
        <f t="shared" si="14"/>
        <v>0</v>
      </c>
      <c r="X63" s="242">
        <f t="shared" si="14"/>
        <v>0</v>
      </c>
      <c r="Y63" s="242">
        <f t="shared" si="14"/>
        <v>1</v>
      </c>
      <c r="Z63" s="243">
        <f t="shared" si="14"/>
        <v>1</v>
      </c>
      <c r="AA63" s="243">
        <f t="shared" si="14"/>
        <v>1</v>
      </c>
      <c r="AB63" s="243">
        <f t="shared" si="14"/>
        <v>1</v>
      </c>
      <c r="AC63" s="243">
        <f t="shared" si="14"/>
        <v>1</v>
      </c>
      <c r="AD63" s="243">
        <f t="shared" si="14"/>
        <v>1</v>
      </c>
      <c r="AE63" s="243">
        <f t="shared" si="14"/>
        <v>1</v>
      </c>
      <c r="AF63" s="243">
        <f t="shared" si="14"/>
        <v>1</v>
      </c>
      <c r="AG63" s="243">
        <f t="shared" si="14"/>
        <v>1</v>
      </c>
    </row>
    <row r="64" spans="1:33" s="12" customFormat="1" ht="11.25" hidden="1" outlineLevel="1">
      <c r="A64" s="221" t="s">
        <v>339</v>
      </c>
      <c r="B64" s="222"/>
      <c r="C64" s="222"/>
      <c r="D64" s="222"/>
      <c r="E64" s="222"/>
      <c r="F64" s="222"/>
      <c r="G64" s="222"/>
      <c r="H64" s="222"/>
      <c r="I64" s="222"/>
      <c r="J64" s="222"/>
      <c r="K64" s="222"/>
      <c r="L64" s="222"/>
      <c r="M64" s="222"/>
      <c r="N64" s="222"/>
      <c r="O64" s="222"/>
      <c r="P64" s="62"/>
      <c r="Q64" s="62"/>
      <c r="R64" s="62"/>
      <c r="S64" s="62"/>
      <c r="T64" s="62"/>
      <c r="U64" s="62"/>
      <c r="V64" s="62"/>
      <c r="W64" s="62"/>
      <c r="X64" s="62"/>
      <c r="Y64" s="62"/>
      <c r="Z64" s="62"/>
      <c r="AA64" s="62"/>
      <c r="AB64" s="235"/>
    </row>
    <row r="65" spans="1:33" s="12" customFormat="1" ht="11.25" customHeight="1" collapsed="1">
      <c r="A65" s="695" t="s">
        <v>343</v>
      </c>
      <c r="B65" s="696"/>
      <c r="C65" s="244"/>
      <c r="D65" s="244">
        <f t="shared" ref="D65:AG65" si="15">SUMPRODUCT(D54:D63,$C$54:$C$63)</f>
        <v>30456</v>
      </c>
      <c r="E65" s="244">
        <f t="shared" si="15"/>
        <v>60912</v>
      </c>
      <c r="F65" s="244">
        <f t="shared" si="15"/>
        <v>77368</v>
      </c>
      <c r="G65" s="244">
        <f t="shared" si="15"/>
        <v>93823</v>
      </c>
      <c r="H65" s="244">
        <f t="shared" si="15"/>
        <v>93823</v>
      </c>
      <c r="I65" s="244">
        <f t="shared" si="15"/>
        <v>101855</v>
      </c>
      <c r="J65" s="244">
        <f t="shared" si="15"/>
        <v>105871</v>
      </c>
      <c r="K65" s="244">
        <f t="shared" si="15"/>
        <v>112879</v>
      </c>
      <c r="L65" s="244">
        <f t="shared" si="15"/>
        <v>120911</v>
      </c>
      <c r="M65" s="244">
        <f t="shared" si="15"/>
        <v>127919</v>
      </c>
      <c r="N65" s="244">
        <f t="shared" si="15"/>
        <v>132909.4</v>
      </c>
      <c r="O65" s="244">
        <f t="shared" si="15"/>
        <v>141691.79999999999</v>
      </c>
      <c r="P65" s="244">
        <f t="shared" si="15"/>
        <v>148680.5</v>
      </c>
      <c r="Q65" s="244">
        <f t="shared" si="15"/>
        <v>149278.5</v>
      </c>
      <c r="R65" s="244">
        <f t="shared" si="15"/>
        <v>149877.1</v>
      </c>
      <c r="S65" s="244">
        <f t="shared" si="15"/>
        <v>149877.1</v>
      </c>
      <c r="T65" s="244">
        <f t="shared" si="15"/>
        <v>149877.1</v>
      </c>
      <c r="U65" s="244">
        <f t="shared" si="15"/>
        <v>149877.1</v>
      </c>
      <c r="V65" s="244">
        <f t="shared" si="15"/>
        <v>154866.1</v>
      </c>
      <c r="W65" s="244">
        <f t="shared" si="15"/>
        <v>159855.1</v>
      </c>
      <c r="X65" s="244">
        <f t="shared" si="15"/>
        <v>174805.1</v>
      </c>
      <c r="Y65" s="244">
        <f t="shared" si="15"/>
        <v>184805.1</v>
      </c>
      <c r="Z65" s="244">
        <f t="shared" si="15"/>
        <v>199755.1</v>
      </c>
      <c r="AA65" s="244">
        <f t="shared" si="15"/>
        <v>199755.1</v>
      </c>
      <c r="AB65" s="244">
        <f t="shared" si="15"/>
        <v>214705.1</v>
      </c>
      <c r="AC65" s="244">
        <f t="shared" si="15"/>
        <v>214705.1</v>
      </c>
      <c r="AD65" s="244">
        <f t="shared" si="15"/>
        <v>214705.1</v>
      </c>
      <c r="AE65" s="244">
        <f t="shared" si="15"/>
        <v>229655.1</v>
      </c>
      <c r="AF65" s="244">
        <f t="shared" si="15"/>
        <v>239562.55000000002</v>
      </c>
      <c r="AG65" s="244">
        <f t="shared" si="15"/>
        <v>249470</v>
      </c>
    </row>
    <row r="66" spans="1:33">
      <c r="A66" s="246"/>
      <c r="B66" s="245"/>
      <c r="C66" s="12"/>
    </row>
  </sheetData>
  <mergeCells count="3">
    <mergeCell ref="A2:B14"/>
    <mergeCell ref="A65:B65"/>
    <mergeCell ref="AA32:AG32"/>
  </mergeCells>
  <conditionalFormatting sqref="D18:E18">
    <cfRule type="expression" dxfId="359" priority="3">
      <formula>"&gt;$C$2"</formula>
    </cfRule>
  </conditionalFormatting>
  <conditionalFormatting sqref="D38:E38">
    <cfRule type="expression" dxfId="358" priority="1">
      <formula>"&gt;$C$2"</formula>
    </cfRule>
  </conditionalFormatting>
  <pageMargins left="0.7" right="0.7" top="0.75" bottom="0.75" header="0.3" footer="0.3"/>
  <pageSetup paperSize="9" scale="57" orientation="landscape" r:id="rId1"/>
  <headerFooter>
    <oddHeader>&amp;L&amp;G&amp;C&amp;"-,Bold"&amp;12Capljina Water Supply System - Project Implementation Support&amp;A&amp;R&amp;G</oddHeader>
    <oddFooter>&amp;LPrinted on &amp;DCopyright © 2013 Aspiro. All rights reserved.&amp;RFile name: &amp;F, Sheet: &amp;APage: &amp;P z &amp;N</oddFooter>
  </headerFooter>
  <drawing r:id="rId2"/>
  <legacyDrawingHF r:id="rId3"/>
</worksheet>
</file>

<file path=xl/worksheets/sheet5.xml><?xml version="1.0" encoding="utf-8"?>
<worksheet xmlns="http://schemas.openxmlformats.org/spreadsheetml/2006/main" xmlns:r="http://schemas.openxmlformats.org/officeDocument/2006/relationships">
  <sheetPr>
    <tabColor theme="4" tint="-0.249977111117893"/>
    <pageSetUpPr fitToPage="1"/>
  </sheetPr>
  <dimension ref="B1:X70"/>
  <sheetViews>
    <sheetView showGridLines="0" topLeftCell="A5" workbookViewId="0">
      <selection activeCell="M26" sqref="M26"/>
    </sheetView>
  </sheetViews>
  <sheetFormatPr defaultColWidth="9.140625" defaultRowHeight="11.25"/>
  <cols>
    <col min="1" max="1" width="3.42578125" style="356" customWidth="1"/>
    <col min="2" max="2" width="26.7109375" style="356" bestFit="1" customWidth="1"/>
    <col min="3" max="3" width="10" style="356" bestFit="1" customWidth="1"/>
    <col min="4" max="4" width="9.140625" style="356"/>
    <col min="5" max="5" width="8" style="356" customWidth="1"/>
    <col min="6" max="6" width="8.85546875" style="356" customWidth="1"/>
    <col min="7" max="7" width="8.140625" style="356" customWidth="1"/>
    <col min="8" max="8" width="9.140625" style="356" customWidth="1"/>
    <col min="9" max="9" width="7.5703125" style="356" customWidth="1"/>
    <col min="10" max="10" width="6.5703125" style="356" customWidth="1"/>
    <col min="11" max="12" width="6" style="356" customWidth="1"/>
    <col min="13" max="16" width="9.140625" style="356"/>
    <col min="17" max="17" width="10.5703125" style="356" bestFit="1" customWidth="1"/>
    <col min="18" max="16384" width="9.140625" style="356"/>
  </cols>
  <sheetData>
    <row r="1" spans="2:24" ht="52.5" customHeight="1">
      <c r="B1" s="481"/>
      <c r="C1" s="482"/>
      <c r="D1" s="482"/>
      <c r="E1" s="702" t="s">
        <v>511</v>
      </c>
      <c r="F1" s="703"/>
      <c r="G1" s="703"/>
      <c r="H1" s="703"/>
      <c r="I1" s="703"/>
      <c r="J1" s="703"/>
      <c r="K1" s="703"/>
      <c r="L1" s="703"/>
      <c r="M1" s="703"/>
      <c r="N1" s="703"/>
      <c r="O1" s="703"/>
      <c r="P1" s="704"/>
      <c r="Q1" s="699"/>
      <c r="R1" s="700"/>
      <c r="S1" s="701"/>
    </row>
    <row r="2" spans="2:24" s="358" customFormat="1" ht="5.25" customHeight="1">
      <c r="B2" s="483"/>
      <c r="C2" s="483"/>
      <c r="D2" s="483"/>
      <c r="E2" s="357"/>
      <c r="F2" s="357"/>
      <c r="G2" s="357"/>
      <c r="H2" s="357"/>
      <c r="I2" s="357"/>
      <c r="J2" s="357"/>
      <c r="K2" s="357"/>
      <c r="L2" s="357"/>
      <c r="M2" s="357"/>
      <c r="N2" s="357"/>
      <c r="O2" s="357"/>
      <c r="P2" s="357"/>
      <c r="Q2" s="484"/>
      <c r="R2" s="484"/>
      <c r="S2" s="484"/>
    </row>
    <row r="3" spans="2:24" ht="15">
      <c r="B3" s="485" t="s">
        <v>422</v>
      </c>
      <c r="C3" s="486"/>
      <c r="D3" s="486"/>
      <c r="E3" s="486"/>
      <c r="F3" s="486"/>
      <c r="G3" s="486"/>
      <c r="H3" s="486"/>
      <c r="I3" s="486"/>
      <c r="J3" s="486"/>
      <c r="K3" s="486"/>
      <c r="L3" s="486"/>
      <c r="M3" s="486"/>
      <c r="N3" s="486"/>
      <c r="O3" s="487"/>
      <c r="P3" s="488"/>
      <c r="Q3" s="487"/>
      <c r="R3" s="487"/>
      <c r="S3" s="488"/>
      <c r="T3" s="489"/>
      <c r="U3" s="489"/>
      <c r="V3" s="489"/>
      <c r="W3" s="489"/>
      <c r="X3" s="489"/>
    </row>
    <row r="4" spans="2:24">
      <c r="B4" s="490" t="s">
        <v>48</v>
      </c>
      <c r="C4" s="491"/>
      <c r="D4" s="491"/>
      <c r="E4" s="492"/>
      <c r="F4" s="492"/>
      <c r="G4" s="493"/>
      <c r="H4" s="493"/>
      <c r="I4" s="493"/>
      <c r="J4" s="493"/>
      <c r="K4" s="493"/>
      <c r="L4" s="493"/>
      <c r="M4" s="359"/>
      <c r="N4" s="494" t="s">
        <v>49</v>
      </c>
      <c r="O4" s="492"/>
      <c r="P4" s="492"/>
      <c r="Q4" s="492"/>
      <c r="R4" s="492"/>
      <c r="S4" s="492"/>
      <c r="T4" s="606"/>
      <c r="U4" s="606"/>
      <c r="V4" s="606"/>
      <c r="W4" s="606"/>
      <c r="X4" s="606"/>
    </row>
    <row r="5" spans="2:24" ht="22.5">
      <c r="B5" s="495"/>
      <c r="C5" s="496">
        <v>2012</v>
      </c>
      <c r="D5" s="496">
        <v>2013</v>
      </c>
      <c r="E5" s="497" t="s">
        <v>366</v>
      </c>
      <c r="F5" s="498">
        <v>2014</v>
      </c>
      <c r="G5" s="499" t="s">
        <v>442</v>
      </c>
      <c r="H5" s="499">
        <v>2015</v>
      </c>
      <c r="I5" s="499" t="s">
        <v>512</v>
      </c>
      <c r="J5" s="499">
        <v>2016</v>
      </c>
      <c r="K5" s="499"/>
      <c r="L5" s="499"/>
      <c r="M5" s="360"/>
      <c r="N5" s="500"/>
      <c r="O5" s="501" t="s">
        <v>328</v>
      </c>
      <c r="P5" s="501" t="s">
        <v>423</v>
      </c>
      <c r="Q5" s="502" t="s">
        <v>367</v>
      </c>
      <c r="R5" s="502" t="s">
        <v>434</v>
      </c>
      <c r="S5" s="502" t="s">
        <v>435</v>
      </c>
      <c r="T5" s="503" t="s">
        <v>505</v>
      </c>
      <c r="U5" s="503" t="s">
        <v>512</v>
      </c>
      <c r="V5" s="503">
        <v>2016</v>
      </c>
      <c r="W5" s="503"/>
      <c r="X5" s="503"/>
    </row>
    <row r="6" spans="2:24">
      <c r="B6" s="504" t="s">
        <v>50</v>
      </c>
      <c r="C6" s="505"/>
      <c r="D6" s="505"/>
      <c r="E6" s="506"/>
      <c r="F6" s="505"/>
      <c r="G6" s="505"/>
      <c r="H6" s="505"/>
      <c r="I6" s="505"/>
      <c r="J6" s="505"/>
      <c r="K6" s="505"/>
      <c r="L6" s="505"/>
      <c r="M6" s="359">
        <v>1</v>
      </c>
      <c r="N6" s="507" t="s">
        <v>51</v>
      </c>
      <c r="O6" s="508">
        <v>1456701.7583327801</v>
      </c>
      <c r="P6" s="509">
        <v>1580400</v>
      </c>
      <c r="Q6" s="510">
        <v>688371</v>
      </c>
      <c r="R6" s="509">
        <v>1582964</v>
      </c>
      <c r="S6" s="510">
        <v>708934</v>
      </c>
      <c r="T6" s="511">
        <v>1534607</v>
      </c>
      <c r="U6" s="511">
        <v>725068</v>
      </c>
      <c r="V6" s="511"/>
      <c r="W6" s="511"/>
      <c r="X6" s="511"/>
    </row>
    <row r="7" spans="2:24">
      <c r="B7" s="512" t="s">
        <v>424</v>
      </c>
      <c r="C7" s="513">
        <f>+($O$9+$O$16+$O$52+$O$61)/($O$58+$O$13)</f>
        <v>3.2671373872945693</v>
      </c>
      <c r="D7" s="513">
        <f>+($P$9+$P$16+$P$52+$P$61)/($P$58+$P$13)</f>
        <v>34.340962177701911</v>
      </c>
      <c r="E7" s="513">
        <f>+($Q$9+$Q$16+$Q$52+$Q$61)/($Q$58+$Q$13)</f>
        <v>7759.818181818182</v>
      </c>
      <c r="F7" s="513">
        <f>+($R$9+$R$16+$R$52+$R$61)/($R$58+$R$13)</f>
        <v>-597.68852459016398</v>
      </c>
      <c r="G7" s="513">
        <f>+($S$9+$S$16+$S$52+$S$61)/($S$58+$S$13)</f>
        <v>-25382.2</v>
      </c>
      <c r="H7" s="513">
        <f>+($T$9+$T$16+$T$52+$T$61)/($T$58+$T$13)</f>
        <v>-180186.65</v>
      </c>
      <c r="I7" s="513">
        <f>+($U$9+$U$16+$U$52+$U$61)/($U$58+$U$13)</f>
        <v>-4143.4196078431369</v>
      </c>
      <c r="J7" s="513"/>
      <c r="K7" s="513"/>
      <c r="L7" s="513"/>
      <c r="M7" s="359">
        <v>2</v>
      </c>
      <c r="N7" s="514" t="s">
        <v>52</v>
      </c>
      <c r="O7" s="515">
        <v>0</v>
      </c>
      <c r="P7" s="509">
        <v>0</v>
      </c>
      <c r="Q7" s="510">
        <v>0</v>
      </c>
      <c r="R7" s="509"/>
      <c r="S7" s="510">
        <v>0</v>
      </c>
      <c r="T7" s="511">
        <v>0</v>
      </c>
      <c r="U7" s="511">
        <v>0</v>
      </c>
      <c r="V7" s="511"/>
      <c r="W7" s="511"/>
      <c r="X7" s="511"/>
    </row>
    <row r="8" spans="2:24">
      <c r="B8" s="516" t="s">
        <v>425</v>
      </c>
      <c r="C8" s="517">
        <f>$C$29/$O$6</f>
        <v>0.97123792973193579</v>
      </c>
      <c r="D8" s="517">
        <f>$D$29/$P$6</f>
        <v>0.92597760060744116</v>
      </c>
      <c r="E8" s="517">
        <f>$E$29/$Q$6</f>
        <v>1.9702442432932241</v>
      </c>
      <c r="F8" s="517">
        <f>$F$29/$R$6</f>
        <v>0.41020831806661429</v>
      </c>
      <c r="G8" s="517">
        <f>$G$29/$S$6</f>
        <v>2.1272431566267098</v>
      </c>
      <c r="H8" s="517">
        <f>$G$29/$T$6</f>
        <v>0.98271088298176668</v>
      </c>
      <c r="I8" s="517">
        <f>$I$29/$U$6</f>
        <v>1.0764411062134862</v>
      </c>
      <c r="J8" s="517"/>
      <c r="K8" s="517"/>
      <c r="L8" s="517"/>
      <c r="M8" s="359">
        <v>3</v>
      </c>
      <c r="N8" s="514" t="s">
        <v>53</v>
      </c>
      <c r="O8" s="518">
        <v>-1368093.34144583</v>
      </c>
      <c r="P8" s="519">
        <v>-1451372</v>
      </c>
      <c r="Q8" s="520">
        <v>-606959</v>
      </c>
      <c r="R8" s="519">
        <v>-1276316</v>
      </c>
      <c r="S8" s="520">
        <v>-816963</v>
      </c>
      <c r="T8" s="511">
        <v>1705145</v>
      </c>
      <c r="U8" s="511">
        <v>717423</v>
      </c>
      <c r="V8" s="511"/>
      <c r="W8" s="511"/>
      <c r="X8" s="511"/>
    </row>
    <row r="9" spans="2:24">
      <c r="B9" s="516" t="s">
        <v>426</v>
      </c>
      <c r="C9" s="517">
        <f>$O$29/$O$37</f>
        <v>6.3029769536457581</v>
      </c>
      <c r="D9" s="517">
        <f>$P$29/$P$37</f>
        <v>1.0483262390664732</v>
      </c>
      <c r="E9" s="517">
        <f>$Q$29/$Q$37</f>
        <v>2.6146451896163767</v>
      </c>
      <c r="F9" s="517">
        <f>$R$29/$R$37</f>
        <v>0.43463957342306597</v>
      </c>
      <c r="G9" s="517">
        <f>$S$29/$S$37</f>
        <v>0.39095137005508163</v>
      </c>
      <c r="H9" s="517">
        <f>$T$29/$T$37</f>
        <v>0.56306968192376783</v>
      </c>
      <c r="I9" s="517">
        <f>$U$29/$U$37</f>
        <v>0.56447637846894316</v>
      </c>
      <c r="J9" s="517"/>
      <c r="K9" s="517"/>
      <c r="L9" s="517"/>
      <c r="M9" s="359">
        <v>4</v>
      </c>
      <c r="N9" s="521" t="s">
        <v>54</v>
      </c>
      <c r="O9" s="522">
        <f>SUM($O$6:$O$8)</f>
        <v>88608.416886950145</v>
      </c>
      <c r="P9" s="523">
        <f>SUM($P$6:$P$8)</f>
        <v>129028</v>
      </c>
      <c r="Q9" s="524">
        <f>SUM($Q$6:$Q$8)</f>
        <v>81412</v>
      </c>
      <c r="R9" s="523">
        <f>SUM($R$6:$R$8)</f>
        <v>306648</v>
      </c>
      <c r="S9" s="525">
        <f>SUM($S$6:$S$8)</f>
        <v>-108029</v>
      </c>
      <c r="T9" s="526">
        <f>SUM($T$6:$T$8)</f>
        <v>3239752</v>
      </c>
      <c r="U9" s="526">
        <f>SUM($U$6:$U$8)</f>
        <v>1442491</v>
      </c>
      <c r="V9" s="526">
        <f>SUM($V$6:$V$8)</f>
        <v>0</v>
      </c>
      <c r="W9" s="526">
        <f>SUM($W$6:$W$8)</f>
        <v>0</v>
      </c>
      <c r="X9" s="526">
        <f>SUM($X$6:$X$8)</f>
        <v>0</v>
      </c>
    </row>
    <row r="10" spans="2:24">
      <c r="B10" s="516" t="s">
        <v>436</v>
      </c>
      <c r="C10" s="517">
        <f>$C$30/$O$26</f>
        <v>7.5404744930978498E-2</v>
      </c>
      <c r="D10" s="517">
        <f>$D$30/$P$26</f>
        <v>6.9405472563562151E-2</v>
      </c>
      <c r="E10" s="517">
        <f>$E$30/$Q$26</f>
        <v>0.13881088328499475</v>
      </c>
      <c r="F10" s="517">
        <f>$F$30/$R$26</f>
        <v>0.11504021954727171</v>
      </c>
      <c r="G10" s="517">
        <f>$G$30/$S$26</f>
        <v>8.6551060470072133E-2</v>
      </c>
      <c r="H10" s="517">
        <f>$G$30/$T$26</f>
        <v>8.0056055072480925E-2</v>
      </c>
      <c r="I10" s="517">
        <f>$I$30/$U$26</f>
        <v>6.8680949092432608E-2</v>
      </c>
      <c r="J10" s="517"/>
      <c r="K10" s="517"/>
      <c r="L10" s="517"/>
      <c r="M10" s="359"/>
      <c r="N10" s="507"/>
      <c r="O10" s="527"/>
      <c r="P10" s="523"/>
      <c r="Q10" s="528"/>
      <c r="R10" s="523"/>
      <c r="S10" s="525"/>
      <c r="T10" s="511"/>
      <c r="U10" s="511"/>
      <c r="V10" s="511"/>
      <c r="W10" s="511"/>
      <c r="X10" s="511"/>
    </row>
    <row r="11" spans="2:24">
      <c r="B11" s="529" t="s">
        <v>55</v>
      </c>
      <c r="C11" s="480"/>
      <c r="D11" s="480"/>
      <c r="E11" s="530"/>
      <c r="F11" s="480"/>
      <c r="G11" s="480"/>
      <c r="H11" s="480"/>
      <c r="I11" s="480"/>
      <c r="J11" s="480"/>
      <c r="K11" s="480"/>
      <c r="L11" s="480"/>
      <c r="M11" s="359">
        <v>5</v>
      </c>
      <c r="N11" s="514" t="s">
        <v>56</v>
      </c>
      <c r="O11" s="518">
        <v>-81422.7207886166</v>
      </c>
      <c r="P11" s="518">
        <v>-119487</v>
      </c>
      <c r="Q11" s="531">
        <v>-77666</v>
      </c>
      <c r="R11" s="518">
        <v>-306116</v>
      </c>
      <c r="S11" s="531">
        <v>-76286</v>
      </c>
      <c r="T11" s="511">
        <v>-304615</v>
      </c>
      <c r="U11" s="511">
        <v>-152414</v>
      </c>
      <c r="V11" s="511"/>
      <c r="W11" s="511"/>
      <c r="X11" s="511"/>
    </row>
    <row r="12" spans="2:24">
      <c r="B12" s="532" t="s">
        <v>57</v>
      </c>
      <c r="C12" s="533">
        <f>$O$40/$O$41</f>
        <v>7.2001048429079728E-2</v>
      </c>
      <c r="D12" s="533">
        <f>$P$40/$P$41</f>
        <v>0.442048557979697</v>
      </c>
      <c r="E12" s="533">
        <f>$Q$40/$Q$41</f>
        <v>0.11244157616912458</v>
      </c>
      <c r="F12" s="533">
        <f>$R$40/$R$41</f>
        <v>0.61789781861571769</v>
      </c>
      <c r="G12" s="533">
        <f>$S$40/$S$41</f>
        <v>2.2659230094185112</v>
      </c>
      <c r="H12" s="533">
        <f>$T$40/$T$41</f>
        <v>2.705638278116842</v>
      </c>
      <c r="I12" s="533">
        <f>$U$40/$U$41</f>
        <v>3.0890907358139841</v>
      </c>
      <c r="J12" s="533"/>
      <c r="K12" s="533"/>
      <c r="L12" s="533"/>
      <c r="M12" s="359">
        <v>6</v>
      </c>
      <c r="N12" s="521" t="s">
        <v>58</v>
      </c>
      <c r="O12" s="522">
        <f>SUM($O$9:$O$11)</f>
        <v>7185.6960983335448</v>
      </c>
      <c r="P12" s="534">
        <f>SUM($P$9:$P$11)</f>
        <v>9541</v>
      </c>
      <c r="Q12" s="524">
        <f>SUM($Q$9:$Q$11)</f>
        <v>3746</v>
      </c>
      <c r="R12" s="534">
        <f>SUM($R$9:$R$11)</f>
        <v>532</v>
      </c>
      <c r="S12" s="535">
        <f>SUM($S$9:$S$11)</f>
        <v>-184315</v>
      </c>
      <c r="T12" s="526">
        <f>SUM($T$9:$T$11)</f>
        <v>2935137</v>
      </c>
      <c r="U12" s="526">
        <f>SUM($U$9:$U$11)</f>
        <v>1290077</v>
      </c>
      <c r="V12" s="526">
        <f>SUM($V$9:$V$11)</f>
        <v>0</v>
      </c>
      <c r="W12" s="526">
        <f>SUM($W$9:$W$11)</f>
        <v>0</v>
      </c>
      <c r="X12" s="526">
        <f>SUM($X$9:$X$11)</f>
        <v>0</v>
      </c>
    </row>
    <row r="13" spans="2:24">
      <c r="B13" s="536" t="s">
        <v>59</v>
      </c>
      <c r="C13" s="537">
        <f>$O$17/$O$6</f>
        <v>3.1985977134233652E-3</v>
      </c>
      <c r="D13" s="538">
        <f>$P$17/$P$6</f>
        <v>3.0201214882308275E-3</v>
      </c>
      <c r="E13" s="538">
        <f>$Q$17/$Q$6</f>
        <v>5.7686915921792174E-3</v>
      </c>
      <c r="F13" s="538">
        <f>$R$17/$R$6</f>
        <v>7.0753346254242037E-4</v>
      </c>
      <c r="G13" s="538">
        <f>$S$17/$S$6</f>
        <v>-0.2602484857546683</v>
      </c>
      <c r="H13" s="538">
        <f>$T$17/$T$6</f>
        <v>2.0244955223063625</v>
      </c>
      <c r="I13" s="538">
        <f>$U$17/$U$6</f>
        <v>1.7749176628950665</v>
      </c>
      <c r="J13" s="538"/>
      <c r="K13" s="538"/>
      <c r="L13" s="538"/>
      <c r="M13" s="359">
        <v>7</v>
      </c>
      <c r="N13" s="514" t="s">
        <v>60</v>
      </c>
      <c r="O13" s="508">
        <v>-4289.2275913550802</v>
      </c>
      <c r="P13" s="508">
        <v>-4330</v>
      </c>
      <c r="Q13" s="539">
        <v>-11</v>
      </c>
      <c r="R13" s="508">
        <v>-61</v>
      </c>
      <c r="S13" s="539">
        <v>-20</v>
      </c>
      <c r="T13" s="511">
        <v>-20</v>
      </c>
      <c r="U13" s="511">
        <v>-1020</v>
      </c>
      <c r="V13" s="511"/>
      <c r="W13" s="511"/>
      <c r="X13" s="511"/>
    </row>
    <row r="14" spans="2:24">
      <c r="B14" s="532" t="s">
        <v>61</v>
      </c>
      <c r="C14" s="540">
        <f>$O$17/$O$32</f>
        <v>1.284979306799799E-3</v>
      </c>
      <c r="D14" s="537">
        <f>$P$17/$P$32</f>
        <v>9.7417189266107518E-4</v>
      </c>
      <c r="E14" s="537">
        <f>$Q$17/$Q$32</f>
        <v>1.1014058942827854E-3</v>
      </c>
      <c r="F14" s="537">
        <f>$R$17/$R$32</f>
        <v>3.0913795225916358E-4</v>
      </c>
      <c r="G14" s="537">
        <f>$S$17/$S$32</f>
        <v>-2.6510808134278474E-2</v>
      </c>
      <c r="H14" s="537">
        <f>$T$17/$T$32</f>
        <v>0.37426006117433963</v>
      </c>
      <c r="I14" s="537">
        <f>$U$17/$U$32</f>
        <v>0.14015863217540064</v>
      </c>
      <c r="J14" s="537"/>
      <c r="K14" s="537"/>
      <c r="L14" s="537"/>
      <c r="M14" s="359">
        <v>8</v>
      </c>
      <c r="N14" s="514" t="s">
        <v>62</v>
      </c>
      <c r="O14" s="518">
        <v>2280.87308201633</v>
      </c>
      <c r="P14" s="518">
        <v>22</v>
      </c>
      <c r="Q14" s="531">
        <v>236</v>
      </c>
      <c r="R14" s="518">
        <v>460</v>
      </c>
      <c r="S14" s="531">
        <v>-164</v>
      </c>
      <c r="T14" s="511">
        <v>171586</v>
      </c>
      <c r="U14" s="511">
        <v>-2121</v>
      </c>
      <c r="V14" s="511"/>
      <c r="W14" s="511"/>
      <c r="X14" s="511"/>
    </row>
    <row r="15" spans="2:24">
      <c r="B15" s="532" t="s">
        <v>63</v>
      </c>
      <c r="C15" s="537">
        <f>$O$20/$O$6</f>
        <v>3.1985977134233652E-3</v>
      </c>
      <c r="D15" s="537">
        <f>$P$20/$P$6</f>
        <v>3.0201214882308275E-3</v>
      </c>
      <c r="E15" s="537">
        <f>$Q$20/$Q$6</f>
        <v>5.7686915921792174E-3</v>
      </c>
      <c r="F15" s="537">
        <f>$R$20/$R$6</f>
        <v>7.0753346254242037E-4</v>
      </c>
      <c r="G15" s="537">
        <f>$S$20/$S$6</f>
        <v>-0.2602484857546683</v>
      </c>
      <c r="H15" s="537">
        <f>$T$20/$T$6</f>
        <v>2.0244955223063625</v>
      </c>
      <c r="I15" s="537">
        <f>$U$20/$U$6</f>
        <v>1.7749176628950665</v>
      </c>
      <c r="J15" s="537"/>
      <c r="K15" s="537"/>
      <c r="L15" s="537"/>
      <c r="M15" s="359">
        <v>9</v>
      </c>
      <c r="N15" s="521" t="s">
        <v>64</v>
      </c>
      <c r="O15" s="522">
        <f>SUM($O$12:$O$14)</f>
        <v>5177.3415889947946</v>
      </c>
      <c r="P15" s="534">
        <f>SUM($P$12:$P$14)</f>
        <v>5233</v>
      </c>
      <c r="Q15" s="524">
        <f>SUM($Q$12:$Q$14)</f>
        <v>3971</v>
      </c>
      <c r="R15" s="534">
        <f>SUM($R$12:$R$14)</f>
        <v>931</v>
      </c>
      <c r="S15" s="535">
        <f>SUM($S$12:$S$14)</f>
        <v>-184499</v>
      </c>
      <c r="T15" s="526">
        <f>SUM($T$12:$T$14)</f>
        <v>3106703</v>
      </c>
      <c r="U15" s="526">
        <f>SUM($U$12:$U$14)</f>
        <v>1286936</v>
      </c>
      <c r="V15" s="526">
        <f>SUM($V$12:$V$14)</f>
        <v>0</v>
      </c>
      <c r="W15" s="526">
        <f>SUM($W$12:$W$14)</f>
        <v>0</v>
      </c>
      <c r="X15" s="526">
        <f>SUM($X$12:$X$14)</f>
        <v>0</v>
      </c>
    </row>
    <row r="16" spans="2:24">
      <c r="B16" s="532" t="s">
        <v>65</v>
      </c>
      <c r="C16" s="537">
        <f>$O$9/$O$6</f>
        <v>6.0828111437418723E-2</v>
      </c>
      <c r="D16" s="537">
        <f>$P$9/$P$6</f>
        <v>8.1642622120982028E-2</v>
      </c>
      <c r="E16" s="537">
        <f>$Q$9/$Q$6</f>
        <v>0.11826762022223482</v>
      </c>
      <c r="F16" s="537">
        <f>$R$9/$R$6</f>
        <v>0.19371760823366799</v>
      </c>
      <c r="G16" s="537">
        <f>$S$9/$S$6</f>
        <v>-0.15238230921355161</v>
      </c>
      <c r="H16" s="537">
        <f>$T$9/$T$6</f>
        <v>2.1111281259631944</v>
      </c>
      <c r="I16" s="537">
        <f>$U$9/$U$6</f>
        <v>1.9894561613531421</v>
      </c>
      <c r="J16" s="537"/>
      <c r="K16" s="537"/>
      <c r="L16" s="537"/>
      <c r="M16" s="359">
        <v>10</v>
      </c>
      <c r="N16" s="514" t="s">
        <v>66</v>
      </c>
      <c r="O16" s="541">
        <v>-517.93867565176902</v>
      </c>
      <c r="P16" s="541">
        <v>-460</v>
      </c>
      <c r="Q16" s="542">
        <v>0</v>
      </c>
      <c r="R16" s="541">
        <v>-189</v>
      </c>
      <c r="S16" s="542">
        <v>0</v>
      </c>
      <c r="T16" s="511">
        <v>-102</v>
      </c>
      <c r="U16" s="511">
        <v>0</v>
      </c>
      <c r="V16" s="511"/>
      <c r="W16" s="511"/>
      <c r="X16" s="511"/>
    </row>
    <row r="17" spans="2:24">
      <c r="B17" s="532" t="s">
        <v>67</v>
      </c>
      <c r="C17" s="543">
        <f>$O$26/$O$6*365</f>
        <v>336.12615875897421</v>
      </c>
      <c r="D17" s="543">
        <f>$P$26/$P$6*365</f>
        <v>329.39656416097193</v>
      </c>
      <c r="E17" s="543">
        <f>$Q$26/$Q$6*365</f>
        <v>414.4541751468322</v>
      </c>
      <c r="F17" s="543">
        <f>$R$26/$R$6*365</f>
        <v>104.85722353761678</v>
      </c>
      <c r="G17" s="543">
        <f>$S$26/$S$6*365</f>
        <v>321.81323649310093</v>
      </c>
      <c r="H17" s="543">
        <f>$T$26/$T$6*365</f>
        <v>160.72770422655441</v>
      </c>
      <c r="I17" s="543">
        <f>$U$26/$U$6*365</f>
        <v>392.90100376792248</v>
      </c>
      <c r="J17" s="543"/>
      <c r="K17" s="543"/>
      <c r="L17" s="543"/>
      <c r="M17" s="359">
        <v>11</v>
      </c>
      <c r="N17" s="521" t="s">
        <v>68</v>
      </c>
      <c r="O17" s="522">
        <f>SUM($O$15:$O$16)</f>
        <v>4659.4029133430258</v>
      </c>
      <c r="P17" s="534">
        <f>SUM($P$15:$P$16)</f>
        <v>4773</v>
      </c>
      <c r="Q17" s="535">
        <f>$Q$15-$Q$16</f>
        <v>3971</v>
      </c>
      <c r="R17" s="534">
        <f>$R$15-$R$16</f>
        <v>1120</v>
      </c>
      <c r="S17" s="535">
        <f>$S$15-$S$16</f>
        <v>-184499</v>
      </c>
      <c r="T17" s="526">
        <f>$T$15-$T$16</f>
        <v>3106805</v>
      </c>
      <c r="U17" s="526">
        <f>$U$15-$U$16</f>
        <v>1286936</v>
      </c>
      <c r="V17" s="526">
        <f>$V$15-$V$16</f>
        <v>0</v>
      </c>
      <c r="W17" s="526">
        <f>$W$15-$W$16</f>
        <v>0</v>
      </c>
      <c r="X17" s="526">
        <f>$X$15-$X$16</f>
        <v>0</v>
      </c>
    </row>
    <row r="18" spans="2:24">
      <c r="B18" s="532" t="s">
        <v>69</v>
      </c>
      <c r="C18" s="543">
        <f>$O$33/$C$27*365</f>
        <v>170.47761287777629</v>
      </c>
      <c r="D18" s="543">
        <f>$P$33/$D$27*365</f>
        <v>189.20655931652774</v>
      </c>
      <c r="E18" s="543">
        <f>$Q$33/$E$27*365</f>
        <v>468.93949736270554</v>
      </c>
      <c r="F18" s="543">
        <f>$R$33/$F$27*365</f>
        <v>182.81750634287786</v>
      </c>
      <c r="G18" s="543">
        <f>$S$33/$G$27*365</f>
        <v>449.89018094341174</v>
      </c>
      <c r="H18" s="543">
        <f>$T$33/$G$27*365</f>
        <v>266.7089222712404</v>
      </c>
      <c r="I18" s="543">
        <f>$U$33/$I$27*365</f>
        <v>932.45352069800663</v>
      </c>
      <c r="J18" s="543"/>
      <c r="K18" s="543"/>
      <c r="L18" s="543"/>
      <c r="M18" s="359">
        <v>12</v>
      </c>
      <c r="N18" s="514" t="s">
        <v>70</v>
      </c>
      <c r="O18" s="508">
        <v>0</v>
      </c>
      <c r="P18" s="508">
        <v>0</v>
      </c>
      <c r="Q18" s="539">
        <v>0</v>
      </c>
      <c r="R18" s="508"/>
      <c r="S18" s="539"/>
      <c r="T18" s="511">
        <v>0</v>
      </c>
      <c r="U18" s="511">
        <v>0</v>
      </c>
      <c r="V18" s="511"/>
      <c r="W18" s="511"/>
      <c r="X18" s="511"/>
    </row>
    <row r="19" spans="2:24">
      <c r="B19" s="532" t="s">
        <v>71</v>
      </c>
      <c r="C19" s="537">
        <f>$O$11/$O$61</f>
        <v>2.4198298130983162</v>
      </c>
      <c r="D19" s="537">
        <f>$P$11/$P$61</f>
        <v>1.1295055158006182</v>
      </c>
      <c r="E19" s="537">
        <f>$Q$11/$Q$61</f>
        <v>0.46890697449768159</v>
      </c>
      <c r="F19" s="537">
        <f>$R$11/$R$61</f>
        <v>1.1337629629629629</v>
      </c>
      <c r="G19" s="537">
        <f>$S$11/$S$61</f>
        <v>-0.12427992388697738</v>
      </c>
      <c r="H19" s="537">
        <f>$T$11/$T$61</f>
        <v>-0.83709816594942488</v>
      </c>
      <c r="I19" s="537">
        <f>$U$11/$U$61</f>
        <v>-0.26708419564047881</v>
      </c>
      <c r="J19" s="537"/>
      <c r="K19" s="537"/>
      <c r="L19" s="537"/>
      <c r="M19" s="359">
        <v>13</v>
      </c>
      <c r="N19" s="514" t="s">
        <v>72</v>
      </c>
      <c r="O19" s="518">
        <v>0</v>
      </c>
      <c r="P19" s="518">
        <v>0</v>
      </c>
      <c r="Q19" s="531">
        <v>0</v>
      </c>
      <c r="R19" s="518"/>
      <c r="S19" s="531"/>
      <c r="T19" s="511">
        <v>0</v>
      </c>
      <c r="U19" s="511">
        <v>0</v>
      </c>
      <c r="V19" s="511"/>
      <c r="W19" s="511"/>
      <c r="X19" s="511"/>
    </row>
    <row r="20" spans="2:24">
      <c r="B20" s="532" t="s">
        <v>73</v>
      </c>
      <c r="C20" s="537">
        <f>$O$6/$O$30</f>
        <v>0.76961940447482757</v>
      </c>
      <c r="D20" s="537">
        <f>$P$6/$P$30</f>
        <v>0.47530155212843606</v>
      </c>
      <c r="E20" s="537">
        <f>$Q$6/$Q$30</f>
        <v>0.25951164967618112</v>
      </c>
      <c r="F20" s="537">
        <f>$R$6/$R$30</f>
        <v>0.5238858319913211</v>
      </c>
      <c r="G20" s="537">
        <f>$S$6/$S$30</f>
        <v>0.11458409938615026</v>
      </c>
      <c r="H20" s="537">
        <f>$T$6/$T$30</f>
        <v>0.20493054280439479</v>
      </c>
      <c r="I20" s="537">
        <f>$U$6/$U$30</f>
        <v>8.7911080643516659E-2</v>
      </c>
      <c r="J20" s="537"/>
      <c r="K20" s="537"/>
      <c r="L20" s="537"/>
      <c r="M20" s="359">
        <v>14</v>
      </c>
      <c r="N20" s="521" t="s">
        <v>74</v>
      </c>
      <c r="O20" s="522">
        <f>SUM($O$17:$O$19)</f>
        <v>4659.4029133430258</v>
      </c>
      <c r="P20" s="522">
        <f>SUM($P$17:$P$19)</f>
        <v>4773</v>
      </c>
      <c r="Q20" s="524">
        <f>SUM($Q$17:$Q$19)</f>
        <v>3971</v>
      </c>
      <c r="R20" s="544">
        <f>$R$17-$R$18-$R$19</f>
        <v>1120</v>
      </c>
      <c r="S20" s="545">
        <f>$S$17-$S$18-$S$19</f>
        <v>-184499</v>
      </c>
      <c r="T20" s="546">
        <f>$T$17-$T$18-$T$19</f>
        <v>3106805</v>
      </c>
      <c r="U20" s="546">
        <f>$U$17-$U$18-$U$19</f>
        <v>1286936</v>
      </c>
      <c r="V20" s="546">
        <f>$V$17-$V$18-$V$19</f>
        <v>0</v>
      </c>
      <c r="W20" s="546">
        <f>$W$17-$W$18-$W$19</f>
        <v>0</v>
      </c>
      <c r="X20" s="546">
        <f>$X$17-$X$18-$X$19</f>
        <v>0</v>
      </c>
    </row>
    <row r="21" spans="2:24">
      <c r="B21" s="547"/>
      <c r="C21" s="548"/>
      <c r="D21" s="548"/>
      <c r="E21" s="548"/>
      <c r="F21" s="548"/>
      <c r="G21" s="548"/>
      <c r="H21" s="548"/>
      <c r="I21" s="548"/>
      <c r="J21" s="548"/>
      <c r="K21" s="548"/>
      <c r="L21" s="548"/>
      <c r="M21" s="359">
        <v>15</v>
      </c>
      <c r="N21" s="549" t="s">
        <v>75</v>
      </c>
      <c r="O21" s="544">
        <v>0</v>
      </c>
      <c r="P21" s="534">
        <v>0</v>
      </c>
      <c r="Q21" s="545">
        <v>0</v>
      </c>
      <c r="R21" s="534"/>
      <c r="S21" s="535"/>
      <c r="T21" s="550">
        <v>0</v>
      </c>
      <c r="U21" s="550"/>
      <c r="V21" s="550"/>
      <c r="W21" s="550"/>
      <c r="X21" s="550"/>
    </row>
    <row r="22" spans="2:24" ht="6" customHeight="1">
      <c r="B22" s="361"/>
      <c r="M22" s="359"/>
      <c r="N22" s="362"/>
      <c r="R22" s="358"/>
      <c r="S22" s="358"/>
      <c r="T22" s="358"/>
      <c r="U22" s="358"/>
      <c r="V22" s="358"/>
      <c r="W22" s="358"/>
      <c r="X22" s="358"/>
    </row>
    <row r="23" spans="2:24">
      <c r="B23" s="551" t="s">
        <v>119</v>
      </c>
      <c r="C23" s="552"/>
      <c r="D23" s="552"/>
      <c r="E23" s="552"/>
      <c r="F23" s="553"/>
      <c r="G23" s="554"/>
      <c r="H23" s="554"/>
      <c r="I23" s="554"/>
      <c r="J23" s="554"/>
      <c r="K23" s="554"/>
      <c r="L23" s="554"/>
      <c r="M23" s="359"/>
      <c r="N23" s="494" t="s">
        <v>76</v>
      </c>
      <c r="O23" s="555"/>
      <c r="P23" s="555"/>
      <c r="Q23" s="555"/>
      <c r="R23" s="556"/>
      <c r="S23" s="556"/>
      <c r="T23" s="607"/>
      <c r="U23" s="607"/>
      <c r="V23" s="607"/>
      <c r="W23" s="607"/>
      <c r="X23" s="607"/>
    </row>
    <row r="24" spans="2:24" ht="22.5">
      <c r="B24" s="557"/>
      <c r="C24" s="558">
        <v>2012</v>
      </c>
      <c r="D24" s="558">
        <v>2013</v>
      </c>
      <c r="E24" s="559" t="s">
        <v>366</v>
      </c>
      <c r="F24" s="559" t="s">
        <v>506</v>
      </c>
      <c r="G24" s="560">
        <v>2015</v>
      </c>
      <c r="H24" s="560"/>
      <c r="I24" s="560" t="s">
        <v>512</v>
      </c>
      <c r="J24" s="560"/>
      <c r="K24" s="560"/>
      <c r="L24" s="560"/>
      <c r="M24" s="359"/>
      <c r="N24" s="561"/>
      <c r="O24" s="501" t="s">
        <v>328</v>
      </c>
      <c r="P24" s="501" t="s">
        <v>423</v>
      </c>
      <c r="Q24" s="502" t="s">
        <v>367</v>
      </c>
      <c r="R24" s="501" t="s">
        <v>434</v>
      </c>
      <c r="S24" s="502" t="s">
        <v>435</v>
      </c>
      <c r="T24" s="503" t="s">
        <v>505</v>
      </c>
      <c r="U24" s="503" t="s">
        <v>512</v>
      </c>
      <c r="V24" s="503"/>
      <c r="W24" s="503"/>
      <c r="X24" s="503"/>
    </row>
    <row r="25" spans="2:24">
      <c r="B25" s="562" t="s">
        <v>427</v>
      </c>
      <c r="C25" s="558"/>
      <c r="D25" s="558"/>
      <c r="E25" s="563"/>
      <c r="F25" s="564"/>
      <c r="G25" s="565"/>
      <c r="H25" s="565"/>
      <c r="I25" s="565"/>
      <c r="J25" s="565"/>
      <c r="K25" s="565"/>
      <c r="L25" s="565"/>
      <c r="M25" s="359">
        <f>$M$21+1</f>
        <v>16</v>
      </c>
      <c r="N25" s="514" t="s">
        <v>77</v>
      </c>
      <c r="O25" s="509">
        <v>44746.220274768297</v>
      </c>
      <c r="P25" s="509">
        <v>17091</v>
      </c>
      <c r="Q25" s="510">
        <v>27244</v>
      </c>
      <c r="R25" s="509">
        <v>15681</v>
      </c>
      <c r="S25" s="510">
        <v>21762</v>
      </c>
      <c r="T25" s="511">
        <v>14169</v>
      </c>
      <c r="U25" s="511">
        <v>28735</v>
      </c>
      <c r="V25" s="511"/>
      <c r="W25" s="511"/>
      <c r="X25" s="511"/>
    </row>
    <row r="26" spans="2:24">
      <c r="B26" s="566" t="s">
        <v>428</v>
      </c>
      <c r="C26" s="509">
        <v>1014872</v>
      </c>
      <c r="D26" s="509">
        <v>1007704</v>
      </c>
      <c r="E26" s="363">
        <v>729933</v>
      </c>
      <c r="F26" s="567">
        <v>437186</v>
      </c>
      <c r="G26" s="568">
        <v>902523</v>
      </c>
      <c r="H26" s="568"/>
      <c r="I26" s="568">
        <v>425630</v>
      </c>
      <c r="J26" s="568"/>
      <c r="K26" s="568"/>
      <c r="L26" s="568"/>
      <c r="M26" s="359">
        <f>$M$25+1</f>
        <v>17</v>
      </c>
      <c r="N26" s="514" t="s">
        <v>78</v>
      </c>
      <c r="O26" s="509">
        <v>1341467.3054406601</v>
      </c>
      <c r="P26" s="509">
        <v>1426242</v>
      </c>
      <c r="Q26" s="510">
        <v>781639</v>
      </c>
      <c r="R26" s="509">
        <v>454754</v>
      </c>
      <c r="S26" s="510">
        <v>625053</v>
      </c>
      <c r="T26" s="511">
        <v>675764</v>
      </c>
      <c r="U26" s="511">
        <v>780493</v>
      </c>
      <c r="V26" s="511"/>
      <c r="W26" s="511"/>
      <c r="X26" s="511"/>
    </row>
    <row r="27" spans="2:24">
      <c r="B27" s="514" t="s">
        <v>429</v>
      </c>
      <c r="C27" s="509">
        <v>228446</v>
      </c>
      <c r="D27" s="509">
        <v>206241</v>
      </c>
      <c r="E27" s="363">
        <v>128920</v>
      </c>
      <c r="F27" s="363">
        <v>303490</v>
      </c>
      <c r="G27" s="569">
        <v>498001</v>
      </c>
      <c r="H27" s="569"/>
      <c r="I27" s="569">
        <v>223379</v>
      </c>
      <c r="J27" s="569"/>
      <c r="K27" s="569"/>
      <c r="L27" s="569"/>
      <c r="M27" s="359">
        <f>$M$26+1</f>
        <v>18</v>
      </c>
      <c r="N27" s="514" t="s">
        <v>79</v>
      </c>
      <c r="O27" s="509">
        <v>125781.893109319</v>
      </c>
      <c r="P27" s="509">
        <v>126863</v>
      </c>
      <c r="Q27" s="510">
        <v>139868</v>
      </c>
      <c r="R27" s="509">
        <v>129532</v>
      </c>
      <c r="S27" s="510">
        <v>125554</v>
      </c>
      <c r="T27" s="511">
        <v>122835</v>
      </c>
      <c r="U27" s="511">
        <v>125025</v>
      </c>
      <c r="V27" s="511"/>
      <c r="W27" s="511"/>
      <c r="X27" s="511"/>
    </row>
    <row r="28" spans="2:24">
      <c r="B28" s="570" t="s">
        <v>430</v>
      </c>
      <c r="C28" s="558"/>
      <c r="D28" s="558"/>
      <c r="E28" s="571"/>
      <c r="F28" s="571"/>
      <c r="G28" s="572"/>
      <c r="H28" s="572"/>
      <c r="I28" s="572"/>
      <c r="J28" s="572"/>
      <c r="K28" s="572"/>
      <c r="L28" s="572"/>
      <c r="M28" s="359">
        <f>$M$27+1</f>
        <v>19</v>
      </c>
      <c r="N28" s="514" t="s">
        <v>80</v>
      </c>
      <c r="O28" s="509">
        <v>3663.9176206521001</v>
      </c>
      <c r="P28" s="519">
        <v>4303</v>
      </c>
      <c r="Q28" s="520">
        <v>4078</v>
      </c>
      <c r="R28" s="519">
        <v>1429</v>
      </c>
      <c r="S28" s="520">
        <v>0</v>
      </c>
      <c r="T28" s="511">
        <v>0</v>
      </c>
      <c r="U28" s="511">
        <v>0</v>
      </c>
      <c r="V28" s="511"/>
      <c r="W28" s="511"/>
      <c r="X28" s="511"/>
    </row>
    <row r="29" spans="2:24">
      <c r="B29" s="573" t="s">
        <v>431</v>
      </c>
      <c r="C29" s="509">
        <v>1414804</v>
      </c>
      <c r="D29" s="509">
        <v>1463415</v>
      </c>
      <c r="E29" s="574">
        <v>1356259</v>
      </c>
      <c r="F29" s="574">
        <v>649345</v>
      </c>
      <c r="G29" s="575">
        <v>1508075</v>
      </c>
      <c r="H29" s="575"/>
      <c r="I29" s="575">
        <v>780493</v>
      </c>
      <c r="J29" s="575"/>
      <c r="K29" s="575"/>
      <c r="L29" s="575"/>
      <c r="M29" s="359">
        <f>$M$28+1</f>
        <v>20</v>
      </c>
      <c r="N29" s="521" t="s">
        <v>81</v>
      </c>
      <c r="O29" s="534">
        <f>SUM($O$25:$O$28)</f>
        <v>1515659.3364453996</v>
      </c>
      <c r="P29" s="534">
        <f>SUM($P$25:$P$28)</f>
        <v>1574499</v>
      </c>
      <c r="Q29" s="535">
        <f>SUM($Q$25:$Q$28)</f>
        <v>952829</v>
      </c>
      <c r="R29" s="534">
        <f>SUM($R$25:$R$28)</f>
        <v>601396</v>
      </c>
      <c r="S29" s="535">
        <f>SUM($S$25:$S$28)</f>
        <v>772369</v>
      </c>
      <c r="T29" s="526">
        <f>SUM($T$25:$T$28)</f>
        <v>812768</v>
      </c>
      <c r="U29" s="526">
        <f>SUM($U$25:$U$28)</f>
        <v>934253</v>
      </c>
      <c r="V29" s="526">
        <f>SUM($V$25:$V$28)</f>
        <v>0</v>
      </c>
      <c r="W29" s="526">
        <f>SUM($W$25:$W$28)</f>
        <v>0</v>
      </c>
      <c r="X29" s="526">
        <f>SUM($X$25:$X$28)</f>
        <v>0</v>
      </c>
    </row>
    <row r="30" spans="2:24" ht="22.5">
      <c r="B30" s="576" t="s">
        <v>437</v>
      </c>
      <c r="C30" s="519">
        <v>101153</v>
      </c>
      <c r="D30" s="519">
        <v>98989</v>
      </c>
      <c r="E30" s="577">
        <v>108500</v>
      </c>
      <c r="F30" s="577">
        <v>52315</v>
      </c>
      <c r="G30" s="578">
        <v>54099</v>
      </c>
      <c r="H30" s="578"/>
      <c r="I30" s="578">
        <v>53605</v>
      </c>
      <c r="J30" s="578"/>
      <c r="K30" s="578"/>
      <c r="L30" s="578"/>
      <c r="M30" s="359">
        <f>$M$29+1</f>
        <v>21</v>
      </c>
      <c r="N30" s="514" t="s">
        <v>82</v>
      </c>
      <c r="O30" s="509">
        <v>1892756.01662721</v>
      </c>
      <c r="P30" s="509">
        <v>3325047</v>
      </c>
      <c r="Q30" s="510">
        <v>2652563</v>
      </c>
      <c r="R30" s="509">
        <v>3021582</v>
      </c>
      <c r="S30" s="510">
        <v>6187019</v>
      </c>
      <c r="T30" s="511">
        <v>7488425</v>
      </c>
      <c r="U30" s="511">
        <v>8247743</v>
      </c>
      <c r="V30" s="511"/>
      <c r="W30" s="511"/>
      <c r="X30" s="511"/>
    </row>
    <row r="31" spans="2:24">
      <c r="B31" s="364"/>
      <c r="C31" s="365"/>
      <c r="D31" s="365"/>
      <c r="E31" s="366"/>
      <c r="F31" s="366"/>
      <c r="G31" s="366"/>
      <c r="H31" s="366"/>
      <c r="I31" s="366"/>
      <c r="J31" s="366"/>
      <c r="K31" s="366"/>
      <c r="L31" s="366"/>
      <c r="M31" s="359">
        <f>$M$30+1</f>
        <v>22</v>
      </c>
      <c r="N31" s="514" t="s">
        <v>83</v>
      </c>
      <c r="O31" s="509">
        <v>217637.524733745</v>
      </c>
      <c r="P31" s="509">
        <v>0</v>
      </c>
      <c r="Q31" s="510">
        <v>0</v>
      </c>
      <c r="R31" s="509"/>
      <c r="S31" s="510">
        <v>0</v>
      </c>
      <c r="T31" s="511">
        <v>0</v>
      </c>
      <c r="U31" s="511"/>
      <c r="V31" s="511"/>
      <c r="W31" s="511"/>
      <c r="X31" s="511"/>
    </row>
    <row r="32" spans="2:24" ht="11.25" customHeight="1">
      <c r="B32" s="579"/>
      <c r="C32" s="579"/>
      <c r="D32" s="579"/>
      <c r="E32" s="579"/>
      <c r="F32" s="579"/>
      <c r="G32" s="579"/>
      <c r="H32" s="579"/>
      <c r="I32" s="579"/>
      <c r="J32" s="579"/>
      <c r="K32" s="579"/>
      <c r="L32" s="579"/>
      <c r="M32" s="359">
        <f>$M$31+1</f>
        <v>23</v>
      </c>
      <c r="N32" s="521" t="s">
        <v>84</v>
      </c>
      <c r="O32" s="544">
        <f>SUM($O$29:$O$31)</f>
        <v>3626052.8778063548</v>
      </c>
      <c r="P32" s="534">
        <f>SUM($P$29:$P$31)</f>
        <v>4899546</v>
      </c>
      <c r="Q32" s="545">
        <f>SUM($Q$29:$Q$31)</f>
        <v>3605392</v>
      </c>
      <c r="R32" s="534">
        <f>SUM($R$29:$R$31)</f>
        <v>3622978</v>
      </c>
      <c r="S32" s="535">
        <f>SUM($S$29:$S$31)</f>
        <v>6959388</v>
      </c>
      <c r="T32" s="526">
        <f>SUM($T$29:$T$31)</f>
        <v>8301193</v>
      </c>
      <c r="U32" s="526">
        <f>SUM($U$29:$U$31)</f>
        <v>9181996</v>
      </c>
      <c r="V32" s="526">
        <f>SUM($V$29:$V$31)</f>
        <v>0</v>
      </c>
      <c r="W32" s="526">
        <f>SUM($W$29:$W$31)</f>
        <v>0</v>
      </c>
      <c r="X32" s="526">
        <f>SUM($X$29:$X$31)</f>
        <v>0</v>
      </c>
    </row>
    <row r="33" spans="2:24" ht="11.25" customHeight="1">
      <c r="B33" s="579"/>
      <c r="C33" s="579"/>
      <c r="D33" s="579"/>
      <c r="E33" s="579"/>
      <c r="F33" s="579"/>
      <c r="G33" s="579"/>
      <c r="H33" s="579"/>
      <c r="I33" s="579"/>
      <c r="J33" s="579"/>
      <c r="K33" s="579"/>
      <c r="L33" s="579"/>
      <c r="M33" s="359">
        <f>$M$32+1</f>
        <v>24</v>
      </c>
      <c r="N33" s="514" t="s">
        <v>85</v>
      </c>
      <c r="O33" s="509">
        <v>106698.434935552</v>
      </c>
      <c r="P33" s="509">
        <v>106910</v>
      </c>
      <c r="Q33" s="510">
        <v>165632</v>
      </c>
      <c r="R33" s="509">
        <v>152009</v>
      </c>
      <c r="S33" s="510">
        <v>613824</v>
      </c>
      <c r="T33" s="511">
        <v>363894</v>
      </c>
      <c r="U33" s="511">
        <v>570659</v>
      </c>
      <c r="V33" s="511"/>
      <c r="W33" s="511"/>
      <c r="X33" s="511"/>
    </row>
    <row r="34" spans="2:24" ht="11.25" customHeight="1">
      <c r="B34" s="579"/>
      <c r="C34" s="579"/>
      <c r="D34" s="579"/>
      <c r="E34" s="579"/>
      <c r="F34" s="579"/>
      <c r="G34" s="579"/>
      <c r="H34" s="579"/>
      <c r="I34" s="579"/>
      <c r="J34" s="579"/>
      <c r="K34" s="579"/>
      <c r="L34" s="579"/>
      <c r="M34" s="359">
        <f>$M$33+1</f>
        <v>25</v>
      </c>
      <c r="N34" s="514" t="s">
        <v>86</v>
      </c>
      <c r="O34" s="509">
        <v>14651.5801475588</v>
      </c>
      <c r="P34" s="509">
        <v>8472</v>
      </c>
      <c r="Q34" s="510">
        <v>12623</v>
      </c>
      <c r="R34" s="509">
        <v>10472</v>
      </c>
      <c r="S34" s="510">
        <v>218546</v>
      </c>
      <c r="T34" s="511">
        <v>107799</v>
      </c>
      <c r="U34" s="511">
        <v>112655</v>
      </c>
      <c r="V34" s="511"/>
      <c r="W34" s="511"/>
      <c r="X34" s="511"/>
    </row>
    <row r="35" spans="2:24" ht="11.25" customHeight="1">
      <c r="B35" s="579"/>
      <c r="C35" s="579"/>
      <c r="D35" s="579"/>
      <c r="E35" s="579"/>
      <c r="F35" s="579"/>
      <c r="G35" s="579"/>
      <c r="H35" s="579"/>
      <c r="I35" s="579"/>
      <c r="J35" s="579"/>
      <c r="K35" s="579"/>
      <c r="L35" s="579"/>
      <c r="M35" s="359">
        <f>$M$34+1</f>
        <v>26</v>
      </c>
      <c r="N35" s="514" t="s">
        <v>87</v>
      </c>
      <c r="O35" s="509">
        <v>0</v>
      </c>
      <c r="P35" s="509">
        <v>1308648</v>
      </c>
      <c r="Q35" s="510">
        <v>99394</v>
      </c>
      <c r="R35" s="509">
        <v>1143254</v>
      </c>
      <c r="S35" s="510">
        <v>0</v>
      </c>
      <c r="T35" s="511">
        <v>0</v>
      </c>
      <c r="U35" s="511">
        <v>0</v>
      </c>
      <c r="V35" s="511"/>
      <c r="W35" s="511"/>
      <c r="X35" s="511"/>
    </row>
    <row r="36" spans="2:24" ht="10.5" customHeight="1">
      <c r="B36" s="579"/>
      <c r="C36" s="579"/>
      <c r="D36" s="579"/>
      <c r="E36" s="579"/>
      <c r="F36" s="579"/>
      <c r="G36" s="579"/>
      <c r="H36" s="579"/>
      <c r="I36" s="579"/>
      <c r="J36" s="579"/>
      <c r="K36" s="579"/>
      <c r="L36" s="579"/>
      <c r="M36" s="359">
        <f>$M$35+1</f>
        <v>27</v>
      </c>
      <c r="N36" s="514" t="s">
        <v>88</v>
      </c>
      <c r="O36" s="509">
        <v>119117.203437927</v>
      </c>
      <c r="P36" s="509">
        <v>77887</v>
      </c>
      <c r="Q36" s="510">
        <v>86771</v>
      </c>
      <c r="R36" s="509">
        <v>77931</v>
      </c>
      <c r="S36" s="510">
        <v>1143244</v>
      </c>
      <c r="T36" s="511">
        <v>971766</v>
      </c>
      <c r="U36" s="511">
        <v>971765</v>
      </c>
      <c r="V36" s="511"/>
      <c r="W36" s="511"/>
      <c r="X36" s="511"/>
    </row>
    <row r="37" spans="2:24" ht="10.5" customHeight="1">
      <c r="B37" s="579"/>
      <c r="C37" s="579"/>
      <c r="D37" s="579"/>
      <c r="E37" s="579"/>
      <c r="F37" s="579"/>
      <c r="G37" s="579"/>
      <c r="H37" s="579"/>
      <c r="I37" s="579"/>
      <c r="J37" s="579"/>
      <c r="K37" s="579"/>
      <c r="L37" s="579"/>
      <c r="M37" s="359">
        <f>$M$36+1</f>
        <v>28</v>
      </c>
      <c r="N37" s="521" t="s">
        <v>89</v>
      </c>
      <c r="O37" s="534">
        <f>SUM($O$33:$O$36)</f>
        <v>240467.21852103778</v>
      </c>
      <c r="P37" s="534">
        <f>SUM($P$33:$P$36)</f>
        <v>1501917</v>
      </c>
      <c r="Q37" s="535">
        <f>SUM($Q$33:$Q$36)</f>
        <v>364420</v>
      </c>
      <c r="R37" s="534">
        <f>SUM($R$33:$R$36)</f>
        <v>1383666</v>
      </c>
      <c r="S37" s="535">
        <f>SUM($S$33:$S$36)</f>
        <v>1975614</v>
      </c>
      <c r="T37" s="526">
        <f>SUM($T$33:$T$36)</f>
        <v>1443459</v>
      </c>
      <c r="U37" s="526">
        <f>SUM($U$33:$U$36)</f>
        <v>1655079</v>
      </c>
      <c r="V37" s="526">
        <f>SUM($V$33:$V$36)</f>
        <v>0</v>
      </c>
      <c r="W37" s="526">
        <f>SUM($W$33:$W$36)</f>
        <v>0</v>
      </c>
      <c r="X37" s="526">
        <f>SUM($X$33:$X$36)</f>
        <v>0</v>
      </c>
    </row>
    <row r="38" spans="2:24" ht="10.5" customHeight="1">
      <c r="B38" s="579"/>
      <c r="C38" s="579"/>
      <c r="D38" s="579"/>
      <c r="E38" s="579"/>
      <c r="F38" s="579"/>
      <c r="G38" s="579"/>
      <c r="H38" s="579"/>
      <c r="I38" s="579"/>
      <c r="J38" s="579"/>
      <c r="K38" s="579"/>
      <c r="L38" s="579"/>
      <c r="M38" s="359">
        <f>$M$37+1</f>
        <v>29</v>
      </c>
      <c r="N38" s="514" t="s">
        <v>90</v>
      </c>
      <c r="O38" s="509">
        <v>3076.95454103884</v>
      </c>
      <c r="P38" s="509">
        <v>0</v>
      </c>
      <c r="Q38" s="510">
        <v>0</v>
      </c>
      <c r="R38" s="509"/>
      <c r="S38" s="510">
        <v>2852864</v>
      </c>
      <c r="T38" s="511">
        <v>4617582</v>
      </c>
      <c r="U38" s="511">
        <v>5281431</v>
      </c>
      <c r="V38" s="511"/>
      <c r="W38" s="511"/>
      <c r="X38" s="511"/>
    </row>
    <row r="39" spans="2:24" ht="10.5" customHeight="1">
      <c r="B39" s="579"/>
      <c r="C39" s="579"/>
      <c r="D39" s="579"/>
      <c r="E39" s="579"/>
      <c r="F39" s="579"/>
      <c r="G39" s="579"/>
      <c r="H39" s="579"/>
      <c r="I39" s="579"/>
      <c r="J39" s="579"/>
      <c r="K39" s="579"/>
      <c r="L39" s="579"/>
      <c r="M39" s="359">
        <f>$M$38+1</f>
        <v>30</v>
      </c>
      <c r="N39" s="514" t="s">
        <v>91</v>
      </c>
      <c r="O39" s="509">
        <v>0</v>
      </c>
      <c r="P39" s="509">
        <v>0</v>
      </c>
      <c r="Q39" s="510">
        <v>0</v>
      </c>
      <c r="R39" s="509"/>
      <c r="S39" s="510"/>
      <c r="T39" s="511">
        <v>0</v>
      </c>
      <c r="U39" s="511">
        <v>0</v>
      </c>
      <c r="V39" s="511"/>
      <c r="W39" s="511"/>
      <c r="X39" s="511"/>
    </row>
    <row r="40" spans="2:24" ht="10.5" customHeight="1">
      <c r="B40" s="579"/>
      <c r="C40" s="579"/>
      <c r="D40" s="579"/>
      <c r="E40" s="579"/>
      <c r="F40" s="579"/>
      <c r="G40" s="579"/>
      <c r="H40" s="579"/>
      <c r="I40" s="579"/>
      <c r="J40" s="579"/>
      <c r="K40" s="579"/>
      <c r="L40" s="579"/>
      <c r="M40" s="359">
        <f>$M$39+1</f>
        <v>31</v>
      </c>
      <c r="N40" s="521" t="s">
        <v>92</v>
      </c>
      <c r="O40" s="534">
        <f>SUM($O$37:$O$39)</f>
        <v>243544.17306207662</v>
      </c>
      <c r="P40" s="534">
        <f>SUM($P$37:$P$39)</f>
        <v>1501917</v>
      </c>
      <c r="Q40" s="534">
        <f>SUM($Q$37:$Q$39)</f>
        <v>364420</v>
      </c>
      <c r="R40" s="534">
        <f>SUM($R$37:$R$39)</f>
        <v>1383666</v>
      </c>
      <c r="S40" s="535">
        <f>SUM($S$37:$S$39)</f>
        <v>4828478</v>
      </c>
      <c r="T40" s="526">
        <f>SUM($T$37:$T$39)</f>
        <v>6061041</v>
      </c>
      <c r="U40" s="526">
        <f>SUM($U$37:$U$39)</f>
        <v>6936510</v>
      </c>
      <c r="V40" s="526">
        <f>SUM($V$37:$V$39)</f>
        <v>0</v>
      </c>
      <c r="W40" s="526">
        <f>SUM($W$37:$W$39)</f>
        <v>0</v>
      </c>
      <c r="X40" s="526">
        <f>SUM($X$37:$X$39)</f>
        <v>0</v>
      </c>
    </row>
    <row r="41" spans="2:24" ht="10.5" customHeight="1">
      <c r="B41" s="579"/>
      <c r="C41" s="579"/>
      <c r="D41" s="579"/>
      <c r="E41" s="579"/>
      <c r="F41" s="579"/>
      <c r="G41" s="579"/>
      <c r="H41" s="579"/>
      <c r="I41" s="579"/>
      <c r="J41" s="579"/>
      <c r="K41" s="579"/>
      <c r="L41" s="579"/>
      <c r="M41" s="359">
        <f>$M$40+1</f>
        <v>32</v>
      </c>
      <c r="N41" s="580" t="s">
        <v>93</v>
      </c>
      <c r="O41" s="509">
        <v>3382508.7047442799</v>
      </c>
      <c r="P41" s="523">
        <v>3397629</v>
      </c>
      <c r="Q41" s="581">
        <v>3240972</v>
      </c>
      <c r="R41" s="523">
        <v>2239312</v>
      </c>
      <c r="S41" s="525">
        <v>2130910</v>
      </c>
      <c r="T41" s="582">
        <v>2240152</v>
      </c>
      <c r="U41" s="582">
        <v>2245486</v>
      </c>
      <c r="V41" s="582"/>
      <c r="W41" s="582"/>
      <c r="X41" s="582"/>
    </row>
    <row r="42" spans="2:24" ht="15" customHeight="1">
      <c r="B42" s="579"/>
      <c r="C42" s="579"/>
      <c r="D42" s="579"/>
      <c r="E42" s="579"/>
      <c r="F42" s="579"/>
      <c r="G42" s="579"/>
      <c r="H42" s="579"/>
      <c r="I42" s="579"/>
      <c r="J42" s="579"/>
      <c r="K42" s="579"/>
      <c r="L42" s="579"/>
      <c r="M42" s="359">
        <f>$M$41+1</f>
        <v>33</v>
      </c>
      <c r="N42" s="583" t="s">
        <v>94</v>
      </c>
      <c r="O42" s="523">
        <f>SUM($O$40:$O$41)</f>
        <v>3626052.8778063566</v>
      </c>
      <c r="P42" s="523">
        <f>SUM($P$40:$P$41)</f>
        <v>4899546</v>
      </c>
      <c r="Q42" s="525">
        <f>SUM($Q$40:$Q$41)</f>
        <v>3605392</v>
      </c>
      <c r="R42" s="534">
        <f>SUM($R$40:$R$41)</f>
        <v>3622978</v>
      </c>
      <c r="S42" s="535">
        <f>SUM($S$40:$S$41)</f>
        <v>6959388</v>
      </c>
      <c r="T42" s="526">
        <f>SUM($T$40:$T$41)</f>
        <v>8301193</v>
      </c>
      <c r="U42" s="526">
        <f>SUM($U$40:$U$41)</f>
        <v>9181996</v>
      </c>
      <c r="V42" s="526">
        <f>SUM($V$40:$V$41)</f>
        <v>0</v>
      </c>
      <c r="W42" s="526">
        <f>SUM($W$40:$W$41)</f>
        <v>0</v>
      </c>
      <c r="X42" s="526">
        <f>SUM($X$40:$X$41)</f>
        <v>0</v>
      </c>
    </row>
    <row r="43" spans="2:24" ht="15.75" customHeight="1">
      <c r="M43" s="359"/>
      <c r="N43" s="584" t="s">
        <v>95</v>
      </c>
      <c r="O43" s="585">
        <f>$O$32-$O$42</f>
        <v>0</v>
      </c>
      <c r="P43" s="585">
        <f>$P$32-$P$42</f>
        <v>0</v>
      </c>
      <c r="Q43" s="585">
        <f>$Q$32-$Q$42</f>
        <v>0</v>
      </c>
      <c r="R43" s="585">
        <f>$R$32-$R$42</f>
        <v>0</v>
      </c>
      <c r="S43" s="585">
        <f>$S$32-$S$42</f>
        <v>0</v>
      </c>
      <c r="T43" s="585">
        <f>$T$32-$T$42</f>
        <v>0</v>
      </c>
      <c r="U43" s="585">
        <f>$U$32-$U$42</f>
        <v>0</v>
      </c>
      <c r="V43" s="585">
        <f>$V$32-$V$42</f>
        <v>0</v>
      </c>
      <c r="W43" s="585">
        <f>$W$32-$W$42</f>
        <v>0</v>
      </c>
      <c r="X43" s="585">
        <f>$X$32-$X$42</f>
        <v>0</v>
      </c>
    </row>
    <row r="44" spans="2:24" ht="15.75" customHeight="1">
      <c r="M44" s="359"/>
      <c r="N44" s="367"/>
      <c r="O44" s="368"/>
      <c r="P44" s="368"/>
      <c r="R44" s="368"/>
      <c r="S44" s="368"/>
      <c r="T44" s="476"/>
      <c r="U44" s="476"/>
      <c r="V44" s="476"/>
      <c r="W44" s="476"/>
      <c r="X44" s="476"/>
    </row>
    <row r="45" spans="2:24" ht="15.75" customHeight="1">
      <c r="M45" s="359"/>
      <c r="N45" s="367"/>
      <c r="O45" s="368"/>
      <c r="P45" s="368"/>
      <c r="Q45" s="368"/>
      <c r="R45" s="368"/>
      <c r="S45" s="368"/>
      <c r="T45" s="476"/>
      <c r="U45" s="476"/>
      <c r="V45" s="476"/>
      <c r="W45" s="476"/>
      <c r="X45" s="476"/>
    </row>
    <row r="46" spans="2:24" ht="39.75" customHeight="1">
      <c r="B46" s="586"/>
      <c r="M46" s="361"/>
      <c r="N46" s="587"/>
      <c r="T46" s="476"/>
      <c r="U46" s="476"/>
      <c r="V46" s="476"/>
      <c r="W46" s="476"/>
      <c r="X46" s="476"/>
    </row>
    <row r="47" spans="2:24">
      <c r="M47" s="361"/>
      <c r="N47" s="588" t="s">
        <v>96</v>
      </c>
      <c r="O47" s="589"/>
      <c r="P47" s="589"/>
      <c r="Q47" s="589"/>
      <c r="R47" s="589"/>
      <c r="S47" s="589"/>
      <c r="T47" s="590"/>
      <c r="U47" s="590"/>
      <c r="V47" s="590"/>
      <c r="W47" s="590"/>
      <c r="X47" s="590"/>
    </row>
    <row r="48" spans="2:24" ht="22.5">
      <c r="M48" s="361"/>
      <c r="N48" s="500"/>
      <c r="O48" s="558" t="s">
        <v>328</v>
      </c>
      <c r="P48" s="501" t="s">
        <v>423</v>
      </c>
      <c r="Q48" s="502" t="s">
        <v>367</v>
      </c>
      <c r="R48" s="501" t="s">
        <v>438</v>
      </c>
      <c r="S48" s="559" t="s">
        <v>435</v>
      </c>
      <c r="T48" s="591" t="s">
        <v>505</v>
      </c>
      <c r="U48" s="591" t="s">
        <v>512</v>
      </c>
      <c r="V48" s="591"/>
      <c r="W48" s="591"/>
      <c r="X48" s="591"/>
    </row>
    <row r="49" spans="13:24">
      <c r="M49" s="361">
        <f>$M$42+1</f>
        <v>34</v>
      </c>
      <c r="N49" s="521" t="s">
        <v>97</v>
      </c>
      <c r="O49" s="592">
        <f>+$O$12</f>
        <v>7185.6960983335448</v>
      </c>
      <c r="P49" s="592">
        <f>$P$12</f>
        <v>9541</v>
      </c>
      <c r="Q49" s="581">
        <f>$Q$12</f>
        <v>3746</v>
      </c>
      <c r="R49" s="592">
        <f>$R$12</f>
        <v>532</v>
      </c>
      <c r="S49" s="581">
        <f>$S$12</f>
        <v>-184315</v>
      </c>
      <c r="T49" s="526">
        <f>$T$12</f>
        <v>2935137</v>
      </c>
      <c r="U49" s="526">
        <f>$U$12</f>
        <v>1290077</v>
      </c>
      <c r="V49" s="526"/>
      <c r="W49" s="526"/>
      <c r="X49" s="526"/>
    </row>
    <row r="50" spans="13:24">
      <c r="M50" s="361">
        <f>$M$49+1</f>
        <v>35</v>
      </c>
      <c r="N50" s="514" t="s">
        <v>98</v>
      </c>
      <c r="O50" s="556">
        <f>-$O$11</f>
        <v>81422.7207886166</v>
      </c>
      <c r="P50" s="556">
        <f>-$P$11</f>
        <v>119487</v>
      </c>
      <c r="Q50" s="593">
        <f>-$Q$11</f>
        <v>77666</v>
      </c>
      <c r="R50" s="556">
        <f>-$R$11</f>
        <v>306116</v>
      </c>
      <c r="S50" s="593">
        <f>-$S$11</f>
        <v>76286</v>
      </c>
      <c r="T50" s="582">
        <v>304615</v>
      </c>
      <c r="U50" s="582">
        <v>152414</v>
      </c>
      <c r="V50" s="582"/>
      <c r="W50" s="582"/>
      <c r="X50" s="582"/>
    </row>
    <row r="51" spans="13:24">
      <c r="M51" s="361">
        <f>$M$50+1</f>
        <v>36</v>
      </c>
      <c r="N51" s="521" t="s">
        <v>99</v>
      </c>
      <c r="O51" s="534">
        <f>SUM($O$49:$O$50)</f>
        <v>88608.416886950145</v>
      </c>
      <c r="P51" s="534">
        <f>SUM($P$49:$P$50)</f>
        <v>129028</v>
      </c>
      <c r="Q51" s="535">
        <f>SUM($Q$49:$Q$50)</f>
        <v>81412</v>
      </c>
      <c r="R51" s="534">
        <f>SUM($R$49:$R$50)</f>
        <v>306648</v>
      </c>
      <c r="S51" s="535">
        <f>$S$49+$S$50</f>
        <v>-108029</v>
      </c>
      <c r="T51" s="526">
        <f>$T$49+$T$50</f>
        <v>3239752</v>
      </c>
      <c r="U51" s="526">
        <f>$U$49+$U$50</f>
        <v>1442491</v>
      </c>
      <c r="V51" s="526">
        <f>$V$49+$V$50</f>
        <v>0</v>
      </c>
      <c r="W51" s="526">
        <f>$W$49+$W$50</f>
        <v>0</v>
      </c>
      <c r="X51" s="526">
        <f>$X$49+$X$50</f>
        <v>0</v>
      </c>
    </row>
    <row r="52" spans="13:24">
      <c r="M52" s="361">
        <f>$M$51+1</f>
        <v>37</v>
      </c>
      <c r="N52" s="594" t="s">
        <v>100</v>
      </c>
      <c r="O52" s="553">
        <v>-135590.00526630599</v>
      </c>
      <c r="P52" s="553">
        <v>-1551778</v>
      </c>
      <c r="Q52" s="510">
        <v>-1138</v>
      </c>
      <c r="R52" s="553"/>
      <c r="S52" s="510">
        <v>1849</v>
      </c>
      <c r="T52" s="511">
        <v>189</v>
      </c>
      <c r="U52" s="511">
        <v>2213138</v>
      </c>
      <c r="V52" s="511"/>
      <c r="W52" s="511"/>
      <c r="X52" s="511"/>
    </row>
    <row r="53" spans="13:24">
      <c r="M53" s="361">
        <f>$M$52+1</f>
        <v>38</v>
      </c>
      <c r="N53" s="594" t="s">
        <v>101</v>
      </c>
      <c r="O53" s="509">
        <v>11228.4810029502</v>
      </c>
      <c r="P53" s="509">
        <v>1437370</v>
      </c>
      <c r="Q53" s="510">
        <v>21652</v>
      </c>
      <c r="R53" s="509"/>
      <c r="S53" s="510">
        <v>3043080</v>
      </c>
      <c r="T53" s="511">
        <v>4464491</v>
      </c>
      <c r="U53" s="511">
        <v>1953120</v>
      </c>
      <c r="V53" s="511"/>
      <c r="W53" s="511"/>
      <c r="X53" s="511"/>
    </row>
    <row r="54" spans="13:24">
      <c r="M54" s="361">
        <f>$M$53+1</f>
        <v>39</v>
      </c>
      <c r="N54" s="594" t="s">
        <v>102</v>
      </c>
      <c r="O54" s="509">
        <v>-4689.0578424505202</v>
      </c>
      <c r="P54" s="509">
        <v>-4141</v>
      </c>
      <c r="Q54" s="510">
        <v>-17519</v>
      </c>
      <c r="R54" s="509"/>
      <c r="S54" s="510">
        <v>0</v>
      </c>
      <c r="T54" s="511">
        <v>0</v>
      </c>
      <c r="U54" s="511">
        <v>0</v>
      </c>
      <c r="V54" s="511"/>
      <c r="W54" s="511"/>
      <c r="X54" s="511"/>
    </row>
    <row r="55" spans="13:24">
      <c r="M55" s="361">
        <f>$M$54+1</f>
        <v>40</v>
      </c>
      <c r="N55" s="595" t="s">
        <v>62</v>
      </c>
      <c r="O55" s="509">
        <f>+$O$13+$O$14</f>
        <v>-2008.3545093387502</v>
      </c>
      <c r="P55" s="509">
        <v>-4177</v>
      </c>
      <c r="Q55" s="520">
        <v>138</v>
      </c>
      <c r="R55" s="509"/>
      <c r="S55" s="510">
        <v>0</v>
      </c>
      <c r="T55" s="511">
        <v>0</v>
      </c>
      <c r="U55" s="511">
        <v>0</v>
      </c>
      <c r="V55" s="511"/>
      <c r="W55" s="511"/>
      <c r="X55" s="511"/>
    </row>
    <row r="56" spans="13:24">
      <c r="M56" s="361">
        <f>$M$55+1</f>
        <v>41</v>
      </c>
      <c r="N56" s="521" t="s">
        <v>103</v>
      </c>
      <c r="O56" s="534">
        <f>SUM($O$51:$O$55)</f>
        <v>-42450.519728194922</v>
      </c>
      <c r="P56" s="534">
        <f>SUM($P$51:$P$55)</f>
        <v>6302</v>
      </c>
      <c r="Q56" s="535">
        <f>SUM($Q$51:$Q$55)</f>
        <v>84545</v>
      </c>
      <c r="R56" s="534">
        <f>SUM($R$51:$R$55)</f>
        <v>306648</v>
      </c>
      <c r="S56" s="535">
        <f>SUM($S$51:$S$55)</f>
        <v>2936900</v>
      </c>
      <c r="T56" s="526">
        <f>SUM($T$51:$T$55)</f>
        <v>7704432</v>
      </c>
      <c r="U56" s="526">
        <f>SUM($U$51:$U$55)</f>
        <v>5608749</v>
      </c>
      <c r="V56" s="526">
        <f>SUM($V$51:$V$55)</f>
        <v>0</v>
      </c>
      <c r="W56" s="526">
        <f>SUM($W$51:$W$55)</f>
        <v>0</v>
      </c>
      <c r="X56" s="526">
        <f>SUM($X$51:$X$55)</f>
        <v>0</v>
      </c>
    </row>
    <row r="57" spans="13:24">
      <c r="M57" s="361">
        <f>$M$56+1</f>
        <v>42</v>
      </c>
      <c r="N57" s="596" t="s">
        <v>432</v>
      </c>
      <c r="O57" s="509">
        <v>217.81034138958901</v>
      </c>
      <c r="P57" s="509">
        <v>22</v>
      </c>
      <c r="Q57" s="510">
        <v>236</v>
      </c>
      <c r="R57" s="509"/>
      <c r="S57" s="510">
        <v>0</v>
      </c>
      <c r="T57" s="511">
        <v>0</v>
      </c>
      <c r="U57" s="511">
        <v>0</v>
      </c>
      <c r="V57" s="511"/>
      <c r="W57" s="511"/>
      <c r="X57" s="511"/>
    </row>
    <row r="58" spans="13:24">
      <c r="M58" s="361">
        <f>$M$57+1</f>
        <v>43</v>
      </c>
      <c r="N58" s="596" t="s">
        <v>104</v>
      </c>
      <c r="O58" s="509">
        <v>-20548.3094133948</v>
      </c>
      <c r="P58" s="509">
        <v>-40194</v>
      </c>
      <c r="Q58" s="510">
        <v>0</v>
      </c>
      <c r="R58" s="509"/>
      <c r="S58" s="510">
        <v>0</v>
      </c>
      <c r="T58" s="511">
        <v>0</v>
      </c>
      <c r="U58" s="511">
        <v>0</v>
      </c>
      <c r="V58" s="511"/>
      <c r="W58" s="511"/>
      <c r="X58" s="511"/>
    </row>
    <row r="59" spans="13:24">
      <c r="M59" s="361">
        <f>$M$58+1</f>
        <v>44</v>
      </c>
      <c r="N59" s="596" t="s">
        <v>105</v>
      </c>
      <c r="O59" s="509">
        <v>0</v>
      </c>
      <c r="P59" s="519">
        <v>0</v>
      </c>
      <c r="Q59" s="510">
        <v>0</v>
      </c>
      <c r="R59" s="509"/>
      <c r="S59" s="520">
        <v>0</v>
      </c>
      <c r="T59" s="511">
        <v>0</v>
      </c>
      <c r="U59" s="511">
        <v>0</v>
      </c>
      <c r="V59" s="511"/>
      <c r="W59" s="511"/>
      <c r="X59" s="511"/>
    </row>
    <row r="60" spans="13:24" ht="10.5" customHeight="1">
      <c r="M60" s="361">
        <f>$M$59+1</f>
        <v>45</v>
      </c>
      <c r="N60" s="521" t="s">
        <v>106</v>
      </c>
      <c r="O60" s="523">
        <f>SUM($O$56:$O$59)</f>
        <v>-62781.018800200138</v>
      </c>
      <c r="P60" s="592">
        <f>SUM($P$56:$P$59)</f>
        <v>-33870</v>
      </c>
      <c r="Q60" s="525">
        <f>SUM($Q$56:$Q$59)</f>
        <v>84781</v>
      </c>
      <c r="R60" s="523">
        <f>SUM($R$56:$R$59)</f>
        <v>306648</v>
      </c>
      <c r="S60" s="581">
        <f>SUM($S$56:$S$59)</f>
        <v>2936900</v>
      </c>
      <c r="T60" s="526">
        <f>SUM($T$56:$T$59)</f>
        <v>7704432</v>
      </c>
      <c r="U60" s="526">
        <f>SUM($U$56:$U$59)</f>
        <v>5608749</v>
      </c>
      <c r="V60" s="526">
        <f>SUM($V$56:$V$59)</f>
        <v>0</v>
      </c>
      <c r="W60" s="526">
        <f>SUM($W$56:$W$59)</f>
        <v>0</v>
      </c>
      <c r="X60" s="526">
        <f>SUM($X$56:$X$59)</f>
        <v>0</v>
      </c>
    </row>
    <row r="61" spans="13:24">
      <c r="M61" s="361">
        <f>$M$60+1</f>
        <v>46</v>
      </c>
      <c r="N61" s="549" t="s">
        <v>107</v>
      </c>
      <c r="O61" s="556">
        <v>-33648.118701523097</v>
      </c>
      <c r="P61" s="556">
        <v>-105787</v>
      </c>
      <c r="Q61" s="593">
        <v>-165632</v>
      </c>
      <c r="R61" s="556">
        <v>-270000</v>
      </c>
      <c r="S61" s="593">
        <v>613824</v>
      </c>
      <c r="T61" s="582">
        <v>363894</v>
      </c>
      <c r="U61" s="582">
        <v>570659</v>
      </c>
      <c r="V61" s="582"/>
      <c r="W61" s="582"/>
      <c r="X61" s="582"/>
    </row>
    <row r="62" spans="13:24">
      <c r="M62" s="361">
        <f>$M$61+1</f>
        <v>47</v>
      </c>
      <c r="N62" s="597" t="s">
        <v>108</v>
      </c>
      <c r="O62" s="598">
        <f>SUM($O$60:$O$61)</f>
        <v>-96429.137501723235</v>
      </c>
      <c r="P62" s="598">
        <f>SUM($P$60:$P$61)</f>
        <v>-139657</v>
      </c>
      <c r="Q62" s="599">
        <f>SUM($Q$60:$Q$61)</f>
        <v>-80851</v>
      </c>
      <c r="R62" s="598">
        <f>SUM($R$60:$R$61)</f>
        <v>36648</v>
      </c>
      <c r="S62" s="599">
        <f>SUM($S$60:$S$61)</f>
        <v>3550724</v>
      </c>
      <c r="T62" s="600">
        <f>SUM($T$60:$T$61)</f>
        <v>8068326</v>
      </c>
      <c r="U62" s="600">
        <f>SUM($U$60:$U$61)</f>
        <v>6179408</v>
      </c>
      <c r="V62" s="600">
        <f>SUM($V$60:$V$61)</f>
        <v>0</v>
      </c>
      <c r="W62" s="600">
        <f>SUM($W$60:$W$61)</f>
        <v>0</v>
      </c>
      <c r="X62" s="600">
        <f>SUM($X$60:$X$61)</f>
        <v>0</v>
      </c>
    </row>
    <row r="63" spans="13:24">
      <c r="M63" s="361">
        <f>$M$62+1</f>
        <v>48</v>
      </c>
      <c r="N63" s="601" t="s">
        <v>109</v>
      </c>
      <c r="O63" s="509">
        <v>0</v>
      </c>
      <c r="P63" s="509">
        <v>0</v>
      </c>
      <c r="Q63" s="510">
        <v>0</v>
      </c>
      <c r="R63" s="509"/>
      <c r="S63" s="510">
        <v>0</v>
      </c>
      <c r="T63" s="511">
        <v>0</v>
      </c>
      <c r="U63" s="511">
        <v>0</v>
      </c>
      <c r="V63" s="511"/>
      <c r="W63" s="511"/>
      <c r="X63" s="511"/>
    </row>
    <row r="64" spans="13:24">
      <c r="M64" s="361">
        <f>$M$63+1</f>
        <v>49</v>
      </c>
      <c r="N64" s="514" t="s">
        <v>110</v>
      </c>
      <c r="O64" s="509">
        <v>22543.8816257037</v>
      </c>
      <c r="P64" s="509">
        <v>38117</v>
      </c>
      <c r="Q64" s="510">
        <v>0</v>
      </c>
      <c r="R64" s="509"/>
      <c r="S64" s="510">
        <v>0</v>
      </c>
      <c r="T64" s="511">
        <v>0</v>
      </c>
      <c r="U64" s="511">
        <v>0</v>
      </c>
      <c r="V64" s="511"/>
      <c r="W64" s="511"/>
      <c r="X64" s="511"/>
    </row>
    <row r="65" spans="13:24">
      <c r="M65" s="361">
        <f>$M$64+1</f>
        <v>50</v>
      </c>
      <c r="N65" s="602" t="s">
        <v>75</v>
      </c>
      <c r="O65" s="509">
        <f>+$O$21</f>
        <v>0</v>
      </c>
      <c r="P65" s="509">
        <v>0</v>
      </c>
      <c r="Q65" s="510">
        <v>0</v>
      </c>
      <c r="R65" s="509"/>
      <c r="S65" s="510">
        <v>0</v>
      </c>
      <c r="T65" s="511">
        <v>0</v>
      </c>
      <c r="U65" s="511">
        <v>0</v>
      </c>
      <c r="V65" s="511"/>
      <c r="W65" s="511"/>
      <c r="X65" s="511"/>
    </row>
    <row r="66" spans="13:24">
      <c r="M66" s="361">
        <f>$M$65+1</f>
        <v>51</v>
      </c>
      <c r="N66" s="603" t="s">
        <v>111</v>
      </c>
      <c r="O66" s="534">
        <f>SUM($O$62:$O$65)</f>
        <v>-73885.255876019539</v>
      </c>
      <c r="P66" s="534">
        <f>SUM($P$62:$P$65)</f>
        <v>-101540</v>
      </c>
      <c r="Q66" s="535">
        <f>SUM($Q$62:$Q$65)</f>
        <v>-80851</v>
      </c>
      <c r="R66" s="534">
        <f>SUM($R$62:$R$65)</f>
        <v>36648</v>
      </c>
      <c r="S66" s="535">
        <f>SUM($S$62:$S$65)</f>
        <v>3550724</v>
      </c>
      <c r="T66" s="604">
        <f>SUM($T$62:$T$65)</f>
        <v>8068326</v>
      </c>
      <c r="U66" s="604">
        <f>SUM($U$62:$U$65)</f>
        <v>6179408</v>
      </c>
      <c r="V66" s="604">
        <f>SUM($V$62:$V$65)</f>
        <v>0</v>
      </c>
      <c r="W66" s="604">
        <f>SUM($W$62:$W$65)</f>
        <v>0</v>
      </c>
      <c r="X66" s="604">
        <f>SUM($X$62:$X$65)</f>
        <v>0</v>
      </c>
    </row>
    <row r="67" spans="13:24">
      <c r="M67" s="361"/>
      <c r="N67" s="602" t="s">
        <v>112</v>
      </c>
      <c r="O67" s="519">
        <f>118631.47615079+$O$66</f>
        <v>44746.220274770458</v>
      </c>
      <c r="P67" s="519">
        <f>118631.47615079+$P$66</f>
        <v>17091.476150789997</v>
      </c>
      <c r="Q67" s="519">
        <f>118631.47615079+$Q$66</f>
        <v>37780.476150789997</v>
      </c>
      <c r="R67" s="519">
        <f>118631.47615079+$R$66</f>
        <v>155279.47615079</v>
      </c>
      <c r="S67" s="519">
        <f>118631.47615079+$S$66</f>
        <v>3669355.4761507902</v>
      </c>
      <c r="T67" s="519">
        <f>118631.47615079+$T$66</f>
        <v>8186957.4761507902</v>
      </c>
      <c r="U67" s="519">
        <f>118631.47615079+$U$66</f>
        <v>6298039.4761507902</v>
      </c>
      <c r="V67" s="519">
        <f>118631.47615079+$V$66</f>
        <v>118631.47615079</v>
      </c>
      <c r="W67" s="519">
        <f>118631.47615079+$W$66</f>
        <v>118631.47615079</v>
      </c>
      <c r="X67" s="519">
        <f>118631.47615079+$X$66</f>
        <v>118631.47615079</v>
      </c>
    </row>
    <row r="68" spans="13:24">
      <c r="M68" s="361"/>
      <c r="N68" s="362"/>
    </row>
    <row r="69" spans="13:24">
      <c r="M69" s="361"/>
      <c r="N69" s="369" t="s">
        <v>113</v>
      </c>
      <c r="O69" s="370">
        <f>$O$25</f>
        <v>44746.220274768297</v>
      </c>
      <c r="P69" s="370">
        <f>$P$25</f>
        <v>17091</v>
      </c>
      <c r="Q69" s="370">
        <f>$Q$25</f>
        <v>27244</v>
      </c>
      <c r="R69" s="370">
        <f>$R$25</f>
        <v>15681</v>
      </c>
      <c r="S69" s="370">
        <f>$S$25</f>
        <v>21762</v>
      </c>
      <c r="T69" s="370">
        <f>$T$25</f>
        <v>14169</v>
      </c>
      <c r="U69" s="370">
        <f>$U$25</f>
        <v>28735</v>
      </c>
      <c r="V69" s="370">
        <f>$V$25</f>
        <v>0</v>
      </c>
      <c r="W69" s="370">
        <f>$W$25</f>
        <v>0</v>
      </c>
      <c r="X69" s="370">
        <f>$X$25</f>
        <v>0</v>
      </c>
    </row>
    <row r="70" spans="13:24">
      <c r="M70" s="361"/>
      <c r="N70" s="371" t="s">
        <v>114</v>
      </c>
      <c r="O70" s="605">
        <f>$O$67-$O$69</f>
        <v>2.1609594114124775E-9</v>
      </c>
      <c r="P70" s="605">
        <f>$P$67-$P$69</f>
        <v>0.47615078999660909</v>
      </c>
      <c r="Q70" s="605">
        <f>$Q$67-$Q$69</f>
        <v>10536.476150789997</v>
      </c>
      <c r="R70" s="605">
        <f>$R$67-$R$69</f>
        <v>139598.47615079</v>
      </c>
      <c r="S70" s="605">
        <f>$S$69-$S$67</f>
        <v>-3647593.4761507902</v>
      </c>
      <c r="T70" s="605">
        <f>$T$69-$T$67</f>
        <v>-8172788.4761507902</v>
      </c>
      <c r="U70" s="605">
        <f>$U$69-$U$67</f>
        <v>-6269304.4761507902</v>
      </c>
      <c r="V70" s="605">
        <f>$V$69-$V$67</f>
        <v>-118631.47615079</v>
      </c>
      <c r="W70" s="605">
        <f>$W$69-$W$67</f>
        <v>-118631.47615079</v>
      </c>
      <c r="X70" s="605">
        <f>$X$69-$X$67</f>
        <v>-118631.47615079</v>
      </c>
    </row>
  </sheetData>
  <mergeCells count="2">
    <mergeCell ref="Q1:S1"/>
    <mergeCell ref="E1:P1"/>
  </mergeCells>
  <pageMargins left="0.23622047244094499" right="0.23622047244094499" top="0.74803149606299202" bottom="0.74803149606299202" header="0.31496062992126" footer="0.31496062992126"/>
  <pageSetup paperSize="9" scale="89" fitToHeight="2" orientation="landscape" r:id="rId1"/>
  <headerFooter>
    <oddHeader>&amp;CCapljina Water Supply System</oddHeader>
    <oddFooter>&amp;LDate printed: &amp;D
© 2014 Aspiro. All rights reserved.&amp;C&amp;A&amp;RFile: &amp;F
Page: &amp;P of &amp;N</oddFooter>
  </headerFooter>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A1:K32"/>
  <sheetViews>
    <sheetView showGridLines="0" view="pageLayout" zoomScale="68" zoomScaleNormal="70" zoomScalePageLayoutView="68" workbookViewId="0">
      <selection activeCell="J25" sqref="J25"/>
    </sheetView>
  </sheetViews>
  <sheetFormatPr defaultRowHeight="15"/>
  <cols>
    <col min="5" max="5" width="12.42578125" customWidth="1"/>
    <col min="7" max="7" width="9.7109375" customWidth="1"/>
  </cols>
  <sheetData>
    <row r="1" spans="1:1">
      <c r="A1" s="1"/>
    </row>
    <row r="2" spans="1:1">
      <c r="A2" s="1"/>
    </row>
    <row r="19" spans="1:11" ht="21">
      <c r="F19" s="297" t="s">
        <v>523</v>
      </c>
      <c r="G19" s="297"/>
      <c r="H19" s="297"/>
      <c r="I19" s="297"/>
      <c r="J19" s="297"/>
      <c r="K19" s="296"/>
    </row>
    <row r="27" spans="1:11">
      <c r="A27" s="331"/>
      <c r="B27" s="615" t="s">
        <v>300</v>
      </c>
      <c r="C27" s="615"/>
      <c r="D27" s="616" t="s">
        <v>445</v>
      </c>
      <c r="E27" s="617"/>
      <c r="F27" s="617"/>
      <c r="G27" s="618"/>
      <c r="H27" s="146"/>
      <c r="I27" s="146"/>
    </row>
    <row r="28" spans="1:11" ht="15" customHeight="1">
      <c r="A28" s="331"/>
      <c r="B28" s="616" t="s">
        <v>299</v>
      </c>
      <c r="C28" s="618"/>
      <c r="D28" s="619" t="s">
        <v>446</v>
      </c>
      <c r="E28" s="620"/>
      <c r="F28" s="620"/>
      <c r="G28" s="621"/>
      <c r="H28" s="146"/>
      <c r="I28" s="146"/>
    </row>
    <row r="29" spans="1:11">
      <c r="A29" s="330"/>
      <c r="B29" s="615" t="s">
        <v>298</v>
      </c>
      <c r="C29" s="615"/>
      <c r="D29" s="622" t="s">
        <v>448</v>
      </c>
      <c r="E29" s="623"/>
      <c r="F29" s="372" t="s">
        <v>447</v>
      </c>
      <c r="G29" s="332" t="s">
        <v>524</v>
      </c>
      <c r="H29" s="330"/>
      <c r="I29" s="147"/>
    </row>
    <row r="30" spans="1:11">
      <c r="B30" s="146"/>
      <c r="C30" s="146"/>
      <c r="D30" s="146"/>
      <c r="E30" s="146"/>
      <c r="F30" s="146"/>
      <c r="G30" s="146"/>
      <c r="H30" s="146"/>
      <c r="I30" s="146"/>
    </row>
    <row r="31" spans="1:11">
      <c r="B31" s="146"/>
      <c r="C31" s="146"/>
      <c r="D31" s="146"/>
      <c r="E31" s="146"/>
      <c r="F31" s="146"/>
      <c r="G31" s="146"/>
      <c r="H31" s="146"/>
      <c r="I31" s="146"/>
    </row>
    <row r="32" spans="1:11">
      <c r="B32" s="153" t="s">
        <v>324</v>
      </c>
      <c r="C32" s="153"/>
      <c r="D32" s="153"/>
      <c r="E32" s="153"/>
      <c r="F32" s="153"/>
      <c r="G32" s="146"/>
      <c r="H32" s="146"/>
      <c r="I32" s="146"/>
    </row>
  </sheetData>
  <mergeCells count="6">
    <mergeCell ref="B27:C27"/>
    <mergeCell ref="D27:G27"/>
    <mergeCell ref="B28:C28"/>
    <mergeCell ref="D28:G28"/>
    <mergeCell ref="B29:C29"/>
    <mergeCell ref="D29:E29"/>
  </mergeCells>
  <pageMargins left="0.23622047244094491" right="0.23622047244094491" top="0.74803149606299213" bottom="0.74803149606299213" header="0.31496062992125984" footer="0.31496062992125984"/>
  <pageSetup paperSize="9" scale="89" orientation="landscape" r:id="rId1"/>
  <headerFooter>
    <oddHeader>&amp;CCapljina Water Supply System</oddHeader>
    <oddFooter>&amp;LPrinted on &amp;D&amp;RFile name: &amp;F, Sheet: &amp;APage: &amp;P z &amp;N</oddFooter>
  </headerFooter>
  <drawing r:id="rId2"/>
</worksheet>
</file>

<file path=xl/worksheets/sheet7.xml><?xml version="1.0" encoding="utf-8"?>
<worksheet xmlns="http://schemas.openxmlformats.org/spreadsheetml/2006/main" xmlns:r="http://schemas.openxmlformats.org/officeDocument/2006/relationships">
  <sheetPr>
    <tabColor theme="4" tint="-0.249977111117893"/>
  </sheetPr>
  <dimension ref="B1:X70"/>
  <sheetViews>
    <sheetView showGridLines="0" tabSelected="1" workbookViewId="0">
      <selection activeCell="J31" sqref="J31"/>
    </sheetView>
  </sheetViews>
  <sheetFormatPr defaultColWidth="9.140625" defaultRowHeight="11.25"/>
  <cols>
    <col min="1" max="1" width="3.85546875" style="356" customWidth="1"/>
    <col min="2" max="2" width="26.7109375" style="356" bestFit="1" customWidth="1"/>
    <col min="3" max="3" width="10" style="356" bestFit="1" customWidth="1"/>
    <col min="4" max="4" width="9.140625" style="356"/>
    <col min="5" max="5" width="8" style="356" customWidth="1"/>
    <col min="6" max="6" width="8.85546875" style="356" customWidth="1"/>
    <col min="7" max="7" width="8.140625" style="356" customWidth="1"/>
    <col min="8" max="8" width="9.140625" style="356" customWidth="1"/>
    <col min="9" max="9" width="7.5703125" style="356" customWidth="1"/>
    <col min="10" max="10" width="9.7109375" style="356" customWidth="1"/>
    <col min="11" max="12" width="6" style="356" customWidth="1"/>
    <col min="13" max="13" width="9.28515625" style="356" bestFit="1" customWidth="1"/>
    <col min="14" max="14" width="9.140625" style="356"/>
    <col min="15" max="16" width="12.140625" style="356" bestFit="1" customWidth="1"/>
    <col min="17" max="17" width="11.5703125" style="356" bestFit="1" customWidth="1"/>
    <col min="18" max="18" width="12.140625" style="356" bestFit="1" customWidth="1"/>
    <col min="19" max="19" width="11.5703125" style="356" bestFit="1" customWidth="1"/>
    <col min="20" max="21" width="12.140625" style="356" bestFit="1" customWidth="1"/>
    <col min="22" max="22" width="13.28515625" style="356" bestFit="1" customWidth="1"/>
    <col min="23" max="24" width="9.28515625" style="356" bestFit="1" customWidth="1"/>
    <col min="25" max="16384" width="9.140625" style="356"/>
  </cols>
  <sheetData>
    <row r="1" spans="2:24" ht="52.5" customHeight="1">
      <c r="B1" s="481"/>
      <c r="C1" s="482"/>
      <c r="D1" s="482"/>
      <c r="E1" s="702" t="s">
        <v>511</v>
      </c>
      <c r="F1" s="703"/>
      <c r="G1" s="703"/>
      <c r="H1" s="703"/>
      <c r="I1" s="703"/>
      <c r="J1" s="703"/>
      <c r="K1" s="703"/>
      <c r="L1" s="703"/>
      <c r="M1" s="703"/>
      <c r="N1" s="703"/>
      <c r="O1" s="703"/>
      <c r="P1" s="704"/>
      <c r="Q1" s="699"/>
      <c r="R1" s="700"/>
      <c r="S1" s="701"/>
    </row>
    <row r="2" spans="2:24" s="358" customFormat="1" ht="5.25" customHeight="1">
      <c r="B2" s="483"/>
      <c r="C2" s="483"/>
      <c r="D2" s="483"/>
      <c r="E2" s="357"/>
      <c r="F2" s="357"/>
      <c r="G2" s="357"/>
      <c r="H2" s="357"/>
      <c r="I2" s="357"/>
      <c r="J2" s="357"/>
      <c r="K2" s="357"/>
      <c r="L2" s="357"/>
      <c r="M2" s="357"/>
      <c r="N2" s="357"/>
      <c r="O2" s="357"/>
      <c r="P2" s="357"/>
      <c r="Q2" s="484"/>
      <c r="R2" s="484"/>
      <c r="S2" s="484"/>
    </row>
    <row r="3" spans="2:24" ht="15">
      <c r="B3" s="485" t="s">
        <v>422</v>
      </c>
      <c r="C3" s="486"/>
      <c r="D3" s="486"/>
      <c r="E3" s="486"/>
      <c r="F3" s="486"/>
      <c r="G3" s="486"/>
      <c r="H3" s="486"/>
      <c r="I3" s="486"/>
      <c r="J3" s="486"/>
      <c r="K3" s="486"/>
      <c r="L3" s="486"/>
      <c r="M3" s="486"/>
      <c r="N3" s="486"/>
      <c r="O3" s="487"/>
      <c r="P3" s="488"/>
      <c r="Q3" s="487"/>
      <c r="R3" s="487"/>
      <c r="S3" s="488"/>
      <c r="T3" s="489"/>
      <c r="U3" s="489"/>
      <c r="V3" s="489"/>
      <c r="W3" s="489"/>
      <c r="X3" s="489"/>
    </row>
    <row r="4" spans="2:24">
      <c r="B4" s="490" t="s">
        <v>48</v>
      </c>
      <c r="C4" s="491"/>
      <c r="D4" s="491"/>
      <c r="E4" s="492"/>
      <c r="F4" s="492"/>
      <c r="G4" s="493"/>
      <c r="H4" s="493"/>
      <c r="I4" s="493"/>
      <c r="J4" s="493"/>
      <c r="K4" s="493"/>
      <c r="L4" s="493"/>
      <c r="M4" s="359"/>
      <c r="N4" s="494" t="s">
        <v>49</v>
      </c>
      <c r="O4" s="492"/>
      <c r="P4" s="492"/>
      <c r="Q4" s="492"/>
      <c r="R4" s="492"/>
      <c r="S4" s="492"/>
      <c r="T4" s="606"/>
      <c r="U4" s="606"/>
      <c r="V4" s="606"/>
      <c r="W4" s="606"/>
      <c r="X4" s="606"/>
    </row>
    <row r="5" spans="2:24" ht="22.5">
      <c r="B5" s="495"/>
      <c r="C5" s="496">
        <v>2012</v>
      </c>
      <c r="D5" s="496">
        <v>2013</v>
      </c>
      <c r="E5" s="497" t="s">
        <v>366</v>
      </c>
      <c r="F5" s="498">
        <v>2014</v>
      </c>
      <c r="G5" s="499" t="s">
        <v>442</v>
      </c>
      <c r="H5" s="499">
        <v>2015</v>
      </c>
      <c r="I5" s="499" t="s">
        <v>512</v>
      </c>
      <c r="J5" s="499">
        <v>2016</v>
      </c>
      <c r="K5" s="499"/>
      <c r="L5" s="499"/>
      <c r="M5" s="360"/>
      <c r="N5" s="500"/>
      <c r="O5" s="501" t="s">
        <v>328</v>
      </c>
      <c r="P5" s="501" t="s">
        <v>423</v>
      </c>
      <c r="Q5" s="502" t="s">
        <v>367</v>
      </c>
      <c r="R5" s="502" t="s">
        <v>434</v>
      </c>
      <c r="S5" s="502" t="s">
        <v>435</v>
      </c>
      <c r="T5" s="503" t="s">
        <v>505</v>
      </c>
      <c r="U5" s="503" t="s">
        <v>512</v>
      </c>
      <c r="V5" s="503">
        <v>2016</v>
      </c>
      <c r="W5" s="503"/>
      <c r="X5" s="503"/>
    </row>
    <row r="6" spans="2:24">
      <c r="B6" s="504" t="s">
        <v>50</v>
      </c>
      <c r="C6" s="505"/>
      <c r="D6" s="505"/>
      <c r="E6" s="506"/>
      <c r="F6" s="505"/>
      <c r="G6" s="505"/>
      <c r="H6" s="505"/>
      <c r="I6" s="505"/>
      <c r="J6" s="505"/>
      <c r="K6" s="505"/>
      <c r="L6" s="505"/>
      <c r="M6" s="359">
        <v>1</v>
      </c>
      <c r="N6" s="507" t="s">
        <v>51</v>
      </c>
      <c r="O6" s="508">
        <v>1456701.7583327801</v>
      </c>
      <c r="P6" s="509">
        <v>1580400</v>
      </c>
      <c r="Q6" s="510">
        <v>688371</v>
      </c>
      <c r="R6" s="509">
        <v>1582964</v>
      </c>
      <c r="S6" s="510">
        <v>708934</v>
      </c>
      <c r="T6" s="511">
        <v>1534607</v>
      </c>
      <c r="U6" s="511">
        <v>725068</v>
      </c>
      <c r="V6" s="511">
        <v>1530717</v>
      </c>
      <c r="W6" s="511"/>
      <c r="X6" s="511"/>
    </row>
    <row r="7" spans="2:24">
      <c r="B7" s="512" t="s">
        <v>424</v>
      </c>
      <c r="C7" s="513">
        <f>+($O$9+$O$16+$O$52+$O$61)/($O$58+$O$13)</f>
        <v>3.2671373872945693</v>
      </c>
      <c r="D7" s="513">
        <f>+($P$9+$P$16+$P$52+$P$61)/($P$58+$P$13)</f>
        <v>34.340962177701911</v>
      </c>
      <c r="E7" s="513">
        <f>+($Q$9+$Q$16+$Q$52+$Q$61)/($Q$58+$Q$13)</f>
        <v>7759.818181818182</v>
      </c>
      <c r="F7" s="513">
        <f>+($R$9+$R$16+$R$52+$R$61)/($R$58+$R$13)</f>
        <v>-597.68852459016398</v>
      </c>
      <c r="G7" s="513">
        <f>+($S$9+$S$16+$S$52+$S$61)/($S$58+$S$13)</f>
        <v>-25382.2</v>
      </c>
      <c r="H7" s="513">
        <f>+($T$9+$T$16+$T$52+$T$61)/($T$58+$T$13)</f>
        <v>-180186.65</v>
      </c>
      <c r="I7" s="513">
        <f>+($U$9+$U$16+$U$52+$U$61)/($U$58+$U$13)</f>
        <v>-4143.4196078431369</v>
      </c>
      <c r="J7" s="513">
        <f>+($V$9+$V$16+$V$52+$V$61)/($V$58+$V$13)</f>
        <v>-4117.7803921568629</v>
      </c>
      <c r="K7" s="513"/>
      <c r="L7" s="513"/>
      <c r="M7" s="359">
        <v>2</v>
      </c>
      <c r="N7" s="514" t="s">
        <v>52</v>
      </c>
      <c r="O7" s="515">
        <v>0</v>
      </c>
      <c r="P7" s="509">
        <v>0</v>
      </c>
      <c r="Q7" s="510">
        <v>0</v>
      </c>
      <c r="R7" s="509"/>
      <c r="S7" s="510">
        <v>0</v>
      </c>
      <c r="T7" s="511">
        <v>0</v>
      </c>
      <c r="U7" s="511">
        <v>0</v>
      </c>
      <c r="V7" s="511">
        <v>0</v>
      </c>
      <c r="W7" s="511"/>
      <c r="X7" s="511"/>
    </row>
    <row r="8" spans="2:24">
      <c r="B8" s="516" t="s">
        <v>425</v>
      </c>
      <c r="C8" s="517">
        <f>$C$29/$O$6</f>
        <v>0.97123792973193579</v>
      </c>
      <c r="D8" s="517">
        <f>$D$29/$P$6</f>
        <v>0.92597760060744116</v>
      </c>
      <c r="E8" s="517">
        <f>$E$29/$Q$6</f>
        <v>1.9702442432932241</v>
      </c>
      <c r="F8" s="517">
        <f>$F$29/$R$6</f>
        <v>0.41020831806661429</v>
      </c>
      <c r="G8" s="517">
        <f>$G$29/$S$6</f>
        <v>2.1272431566267098</v>
      </c>
      <c r="H8" s="517">
        <f>$G$29/$T$6</f>
        <v>0.98271088298176668</v>
      </c>
      <c r="I8" s="517">
        <f>$I$29/$U$6</f>
        <v>1.0764411062134862</v>
      </c>
      <c r="J8" s="517">
        <f>$J$29/$V$6</f>
        <v>0.48203358295491588</v>
      </c>
      <c r="K8" s="517"/>
      <c r="L8" s="517"/>
      <c r="M8" s="359">
        <v>3</v>
      </c>
      <c r="N8" s="514" t="s">
        <v>53</v>
      </c>
      <c r="O8" s="518">
        <v>-1368093.34144583</v>
      </c>
      <c r="P8" s="519">
        <v>-1451372</v>
      </c>
      <c r="Q8" s="520">
        <v>-606959</v>
      </c>
      <c r="R8" s="519">
        <v>-1276316</v>
      </c>
      <c r="S8" s="520">
        <v>-816963</v>
      </c>
      <c r="T8" s="511">
        <v>1705145</v>
      </c>
      <c r="U8" s="511">
        <v>717423</v>
      </c>
      <c r="V8" s="511">
        <v>1666770</v>
      </c>
      <c r="W8" s="511"/>
      <c r="X8" s="511"/>
    </row>
    <row r="9" spans="2:24">
      <c r="B9" s="516" t="s">
        <v>426</v>
      </c>
      <c r="C9" s="517">
        <f>$O$29/$O$37</f>
        <v>6.3029769536457581</v>
      </c>
      <c r="D9" s="517">
        <f>$P$29/$P$37</f>
        <v>1.0483262390664732</v>
      </c>
      <c r="E9" s="517">
        <f>$Q$29/$Q$37</f>
        <v>2.6146451896163767</v>
      </c>
      <c r="F9" s="517">
        <f>$R$29/$R$37</f>
        <v>0.43463957342306597</v>
      </c>
      <c r="G9" s="517">
        <f>$S$29/$S$37</f>
        <v>0.39095137005508163</v>
      </c>
      <c r="H9" s="517">
        <f>$T$29/$T$37</f>
        <v>0.56306968192376783</v>
      </c>
      <c r="I9" s="517">
        <f>$U$29/$U$37</f>
        <v>0.56447637846894316</v>
      </c>
      <c r="J9" s="517">
        <f>$V$29/$V$37</f>
        <v>0.54919061260710011</v>
      </c>
      <c r="K9" s="517"/>
      <c r="L9" s="517"/>
      <c r="M9" s="359">
        <v>4</v>
      </c>
      <c r="N9" s="521" t="s">
        <v>54</v>
      </c>
      <c r="O9" s="522">
        <f>SUM($O$6:$O$8)</f>
        <v>88608.416886950145</v>
      </c>
      <c r="P9" s="523">
        <f>SUM($P$6:$P$8)</f>
        <v>129028</v>
      </c>
      <c r="Q9" s="524">
        <f>SUM($Q$6:$Q$8)</f>
        <v>81412</v>
      </c>
      <c r="R9" s="523">
        <f>SUM($R$6:$R$8)</f>
        <v>306648</v>
      </c>
      <c r="S9" s="525">
        <f>SUM($S$6:$S$8)</f>
        <v>-108029</v>
      </c>
      <c r="T9" s="526">
        <f>SUM($T$6:$T$8)</f>
        <v>3239752</v>
      </c>
      <c r="U9" s="526">
        <f>SUM($U$6:$U$8)</f>
        <v>1442491</v>
      </c>
      <c r="V9" s="526">
        <f>SUM($V$6:$V$8)</f>
        <v>3197487</v>
      </c>
      <c r="W9" s="526">
        <f>SUM($W$6:$W$8)</f>
        <v>0</v>
      </c>
      <c r="X9" s="526">
        <f>SUM($X$6:$X$8)</f>
        <v>0</v>
      </c>
    </row>
    <row r="10" spans="2:24">
      <c r="B10" s="516" t="s">
        <v>436</v>
      </c>
      <c r="C10" s="517">
        <f>$C$30/$O$26</f>
        <v>7.5404744930978498E-2</v>
      </c>
      <c r="D10" s="517">
        <f>$D$30/$P$26</f>
        <v>6.9405472563562151E-2</v>
      </c>
      <c r="E10" s="517">
        <f>$E$30/$Q$26</f>
        <v>0.13881088328499475</v>
      </c>
      <c r="F10" s="517">
        <f>$F$30/$R$26</f>
        <v>0.11504021954727171</v>
      </c>
      <c r="G10" s="517">
        <f>$G$30/$S$26</f>
        <v>8.6551060470072133E-2</v>
      </c>
      <c r="H10" s="517">
        <f>$G$30/$T$26</f>
        <v>8.0056055072480925E-2</v>
      </c>
      <c r="I10" s="517">
        <f>$I$30/$U$26</f>
        <v>6.8680949092432608E-2</v>
      </c>
      <c r="J10" s="517">
        <f>$J$30/$V$26</f>
        <v>0.29889075630252099</v>
      </c>
      <c r="K10" s="517"/>
      <c r="L10" s="517"/>
      <c r="M10" s="359"/>
      <c r="N10" s="507"/>
      <c r="O10" s="527"/>
      <c r="P10" s="523"/>
      <c r="Q10" s="528"/>
      <c r="R10" s="523"/>
      <c r="S10" s="525"/>
      <c r="T10" s="511"/>
      <c r="U10" s="511"/>
      <c r="V10" s="511"/>
      <c r="W10" s="511"/>
      <c r="X10" s="511"/>
    </row>
    <row r="11" spans="2:24">
      <c r="B11" s="529" t="s">
        <v>55</v>
      </c>
      <c r="C11" s="480"/>
      <c r="D11" s="480"/>
      <c r="E11" s="530"/>
      <c r="F11" s="480"/>
      <c r="G11" s="480"/>
      <c r="H11" s="480"/>
      <c r="I11" s="480"/>
      <c r="J11" s="480"/>
      <c r="K11" s="480"/>
      <c r="L11" s="480"/>
      <c r="M11" s="359">
        <v>5</v>
      </c>
      <c r="N11" s="514" t="s">
        <v>56</v>
      </c>
      <c r="O11" s="518">
        <v>-81422.7207886166</v>
      </c>
      <c r="P11" s="518">
        <v>-119487</v>
      </c>
      <c r="Q11" s="531">
        <v>-77666</v>
      </c>
      <c r="R11" s="518">
        <v>-306116</v>
      </c>
      <c r="S11" s="531">
        <v>-76286</v>
      </c>
      <c r="T11" s="511">
        <v>-304615</v>
      </c>
      <c r="U11" s="511">
        <v>-152414</v>
      </c>
      <c r="V11" s="511">
        <v>-476163</v>
      </c>
      <c r="W11" s="511"/>
      <c r="X11" s="511"/>
    </row>
    <row r="12" spans="2:24">
      <c r="B12" s="532" t="s">
        <v>57</v>
      </c>
      <c r="C12" s="533">
        <f>$O$40/$O$41</f>
        <v>7.2001048429079728E-2</v>
      </c>
      <c r="D12" s="533">
        <f>$P$40/$P$41</f>
        <v>0.442048557979697</v>
      </c>
      <c r="E12" s="533">
        <f>$Q$40/$Q$41</f>
        <v>0.11244157616912458</v>
      </c>
      <c r="F12" s="533">
        <f>$R$40/$R$41</f>
        <v>0.61789781861571769</v>
      </c>
      <c r="G12" s="533">
        <f>$S$40/$S$41</f>
        <v>2.2659230094185112</v>
      </c>
      <c r="H12" s="533">
        <f>$T$40/$T$41</f>
        <v>2.705638278116842</v>
      </c>
      <c r="I12" s="533">
        <f>$U$40/$U$41</f>
        <v>3.0890907358139841</v>
      </c>
      <c r="J12" s="533">
        <f>$V$40/$V$41</f>
        <v>3.6537445361653078</v>
      </c>
      <c r="K12" s="533"/>
      <c r="L12" s="533"/>
      <c r="M12" s="359">
        <v>6</v>
      </c>
      <c r="N12" s="521" t="s">
        <v>58</v>
      </c>
      <c r="O12" s="522">
        <f>SUM($O$9:$O$11)</f>
        <v>7185.6960983335448</v>
      </c>
      <c r="P12" s="534">
        <f>SUM($P$9:$P$11)</f>
        <v>9541</v>
      </c>
      <c r="Q12" s="524">
        <f>SUM($Q$9:$Q$11)</f>
        <v>3746</v>
      </c>
      <c r="R12" s="534">
        <f>SUM($R$9:$R$11)</f>
        <v>532</v>
      </c>
      <c r="S12" s="535">
        <f>SUM($S$9:$S$11)</f>
        <v>-184315</v>
      </c>
      <c r="T12" s="526">
        <f>SUM($T$9:$T$11)</f>
        <v>2935137</v>
      </c>
      <c r="U12" s="526">
        <f>SUM($U$9:$U$11)</f>
        <v>1290077</v>
      </c>
      <c r="V12" s="526">
        <f>SUM($V$9:$V$11)</f>
        <v>2721324</v>
      </c>
      <c r="W12" s="526">
        <f>SUM($W$9:$W$11)</f>
        <v>0</v>
      </c>
      <c r="X12" s="526">
        <f>SUM($X$9:$X$11)</f>
        <v>0</v>
      </c>
    </row>
    <row r="13" spans="2:24">
      <c r="B13" s="536" t="s">
        <v>59</v>
      </c>
      <c r="C13" s="537">
        <f>$O$17/$O$6</f>
        <v>3.1985977134233652E-3</v>
      </c>
      <c r="D13" s="538">
        <f>$P$17/$P$6</f>
        <v>3.0201214882308275E-3</v>
      </c>
      <c r="E13" s="538">
        <f>$Q$17/$Q$6</f>
        <v>5.7686915921792174E-3</v>
      </c>
      <c r="F13" s="538">
        <f>$R$17/$R$6</f>
        <v>7.0753346254242037E-4</v>
      </c>
      <c r="G13" s="538">
        <f>$S$17/$S$6</f>
        <v>-0.2602484857546683</v>
      </c>
      <c r="H13" s="538">
        <f>$T$17/$T$6</f>
        <v>2.0244955223063625</v>
      </c>
      <c r="I13" s="538">
        <f>$U$17/$U$6</f>
        <v>1.7749176628950665</v>
      </c>
      <c r="J13" s="538">
        <f>$V$17/$V$6</f>
        <v>1.7789480354631195</v>
      </c>
      <c r="K13" s="538"/>
      <c r="L13" s="538"/>
      <c r="M13" s="359">
        <v>7</v>
      </c>
      <c r="N13" s="514" t="s">
        <v>60</v>
      </c>
      <c r="O13" s="508">
        <v>-4289.2275913550802</v>
      </c>
      <c r="P13" s="508">
        <v>-4330</v>
      </c>
      <c r="Q13" s="539">
        <v>-11</v>
      </c>
      <c r="R13" s="508">
        <v>-61</v>
      </c>
      <c r="S13" s="539">
        <v>-20</v>
      </c>
      <c r="T13" s="511">
        <v>-20</v>
      </c>
      <c r="U13" s="511">
        <v>-1020</v>
      </c>
      <c r="V13" s="511">
        <v>-1020</v>
      </c>
      <c r="W13" s="511"/>
      <c r="X13" s="511"/>
    </row>
    <row r="14" spans="2:24">
      <c r="B14" s="532" t="s">
        <v>61</v>
      </c>
      <c r="C14" s="540">
        <f>$O$17/$O$32</f>
        <v>1.284979306799799E-3</v>
      </c>
      <c r="D14" s="537">
        <f>$P$17/$P$32</f>
        <v>9.7417189266107518E-4</v>
      </c>
      <c r="E14" s="537">
        <f>$Q$17/$Q$32</f>
        <v>1.1014058942827854E-3</v>
      </c>
      <c r="F14" s="537">
        <f>$R$17/$R$32</f>
        <v>3.0913795225916358E-4</v>
      </c>
      <c r="G14" s="537">
        <f>$S$17/$S$32</f>
        <v>-2.6510808134278474E-2</v>
      </c>
      <c r="H14" s="537">
        <f>$T$17/$T$32</f>
        <v>0.37426006117433963</v>
      </c>
      <c r="I14" s="537">
        <f>$U$17/$U$32</f>
        <v>0.14015863217540064</v>
      </c>
      <c r="J14" s="537">
        <f>$V$17/$V$32</f>
        <v>0.26061362253630149</v>
      </c>
      <c r="K14" s="537"/>
      <c r="L14" s="537"/>
      <c r="M14" s="359">
        <v>8</v>
      </c>
      <c r="N14" s="514" t="s">
        <v>62</v>
      </c>
      <c r="O14" s="518">
        <v>2280.87308201633</v>
      </c>
      <c r="P14" s="518">
        <v>22</v>
      </c>
      <c r="Q14" s="531">
        <v>236</v>
      </c>
      <c r="R14" s="518">
        <v>460</v>
      </c>
      <c r="S14" s="531">
        <v>-164</v>
      </c>
      <c r="T14" s="511">
        <v>171586</v>
      </c>
      <c r="U14" s="511">
        <v>-2121</v>
      </c>
      <c r="V14" s="511">
        <v>2762</v>
      </c>
      <c r="W14" s="511"/>
      <c r="X14" s="511"/>
    </row>
    <row r="15" spans="2:24">
      <c r="B15" s="532" t="s">
        <v>63</v>
      </c>
      <c r="C15" s="537">
        <f>$O$20/$O$6</f>
        <v>3.1985977134233652E-3</v>
      </c>
      <c r="D15" s="537">
        <f>$P$20/$P$6</f>
        <v>3.0201214882308275E-3</v>
      </c>
      <c r="E15" s="537">
        <f>$Q$20/$Q$6</f>
        <v>5.7686915921792174E-3</v>
      </c>
      <c r="F15" s="537">
        <f>$R$20/$R$6</f>
        <v>7.0753346254242037E-4</v>
      </c>
      <c r="G15" s="537">
        <f>$S$20/$S$6</f>
        <v>-0.2602484857546683</v>
      </c>
      <c r="H15" s="537">
        <f>$T$20/$T$6</f>
        <v>2.0244955223063625</v>
      </c>
      <c r="I15" s="537">
        <f>$U$20/$U$6</f>
        <v>1.7749176628950665</v>
      </c>
      <c r="J15" s="537">
        <f>$V$20/$V$6</f>
        <v>1.7789480354631195</v>
      </c>
      <c r="K15" s="537"/>
      <c r="L15" s="537"/>
      <c r="M15" s="359">
        <v>9</v>
      </c>
      <c r="N15" s="521" t="s">
        <v>64</v>
      </c>
      <c r="O15" s="522">
        <f>SUM($O$12:$O$14)</f>
        <v>5177.3415889947946</v>
      </c>
      <c r="P15" s="534">
        <f>SUM($P$12:$P$14)</f>
        <v>5233</v>
      </c>
      <c r="Q15" s="524">
        <f>SUM($Q$12:$Q$14)</f>
        <v>3971</v>
      </c>
      <c r="R15" s="534">
        <f>SUM($R$12:$R$14)</f>
        <v>931</v>
      </c>
      <c r="S15" s="535">
        <f>SUM($S$12:$S$14)</f>
        <v>-184499</v>
      </c>
      <c r="T15" s="526">
        <f>SUM($T$12:$T$14)</f>
        <v>3106703</v>
      </c>
      <c r="U15" s="526">
        <f>SUM($U$12:$U$14)</f>
        <v>1286936</v>
      </c>
      <c r="V15" s="526">
        <f>SUM($V$12:$V$14)</f>
        <v>2723066</v>
      </c>
      <c r="W15" s="526">
        <f>SUM($W$12:$W$14)</f>
        <v>0</v>
      </c>
      <c r="X15" s="526">
        <f>SUM($X$12:$X$14)</f>
        <v>0</v>
      </c>
    </row>
    <row r="16" spans="2:24">
      <c r="B16" s="532" t="s">
        <v>65</v>
      </c>
      <c r="C16" s="537">
        <f>$O$9/$O$6</f>
        <v>6.0828111437418723E-2</v>
      </c>
      <c r="D16" s="537">
        <f>$P$9/$P$6</f>
        <v>8.1642622120982028E-2</v>
      </c>
      <c r="E16" s="537">
        <f>$Q$9/$Q$6</f>
        <v>0.11826762022223482</v>
      </c>
      <c r="F16" s="537">
        <f>$R$9/$R$6</f>
        <v>0.19371760823366799</v>
      </c>
      <c r="G16" s="537">
        <f>$S$9/$S$6</f>
        <v>-0.15238230921355161</v>
      </c>
      <c r="H16" s="537">
        <f>$T$9/$T$6</f>
        <v>2.1111281259631944</v>
      </c>
      <c r="I16" s="537">
        <f>$U$9/$U$6</f>
        <v>1.9894561613531421</v>
      </c>
      <c r="J16" s="537">
        <f>$V$9/$V$6</f>
        <v>2.0888818769243431</v>
      </c>
      <c r="K16" s="537"/>
      <c r="L16" s="537"/>
      <c r="M16" s="359">
        <v>10</v>
      </c>
      <c r="N16" s="514" t="s">
        <v>66</v>
      </c>
      <c r="O16" s="541">
        <v>-517.93867565176902</v>
      </c>
      <c r="P16" s="541">
        <v>-460</v>
      </c>
      <c r="Q16" s="542">
        <v>0</v>
      </c>
      <c r="R16" s="541">
        <v>-189</v>
      </c>
      <c r="S16" s="542">
        <v>0</v>
      </c>
      <c r="T16" s="511">
        <v>-102</v>
      </c>
      <c r="U16" s="511">
        <v>0</v>
      </c>
      <c r="V16" s="511">
        <v>0</v>
      </c>
      <c r="W16" s="511"/>
      <c r="X16" s="511"/>
    </row>
    <row r="17" spans="2:24">
      <c r="B17" s="532" t="s">
        <v>67</v>
      </c>
      <c r="C17" s="543">
        <f>$O$26/$O$6*365</f>
        <v>336.12615875897421</v>
      </c>
      <c r="D17" s="543">
        <f>$P$26/$P$6*365</f>
        <v>329.39656416097193</v>
      </c>
      <c r="E17" s="543">
        <f>$Q$26/$Q$6*365</f>
        <v>414.4541751468322</v>
      </c>
      <c r="F17" s="543">
        <f>$R$26/$R$6*365</f>
        <v>104.85722353761678</v>
      </c>
      <c r="G17" s="543">
        <f>$S$26/$S$6*365</f>
        <v>321.81323649310093</v>
      </c>
      <c r="H17" s="543">
        <f>$T$26/$T$6*365</f>
        <v>160.72770422655441</v>
      </c>
      <c r="I17" s="543">
        <f>$U$26/$U$6*365</f>
        <v>392.90100376792248</v>
      </c>
      <c r="J17" s="543">
        <f>$V$26/$V$6*365</f>
        <v>209.26998589549865</v>
      </c>
      <c r="K17" s="543"/>
      <c r="L17" s="543"/>
      <c r="M17" s="359">
        <v>11</v>
      </c>
      <c r="N17" s="521" t="s">
        <v>68</v>
      </c>
      <c r="O17" s="522">
        <f>SUM($O$15:$O$16)</f>
        <v>4659.4029133430258</v>
      </c>
      <c r="P17" s="534">
        <f>SUM($P$15:$P$16)</f>
        <v>4773</v>
      </c>
      <c r="Q17" s="535">
        <f>$Q$15-$Q$16</f>
        <v>3971</v>
      </c>
      <c r="R17" s="534">
        <f>$R$15-$R$16</f>
        <v>1120</v>
      </c>
      <c r="S17" s="535">
        <f>$S$15-$S$16</f>
        <v>-184499</v>
      </c>
      <c r="T17" s="526">
        <f>$T$15-$T$16</f>
        <v>3106805</v>
      </c>
      <c r="U17" s="526">
        <f>$U$15-$U$16</f>
        <v>1286936</v>
      </c>
      <c r="V17" s="526">
        <f>$V$15-$V$16</f>
        <v>2723066</v>
      </c>
      <c r="W17" s="526">
        <f>$W$15-$W$16</f>
        <v>0</v>
      </c>
      <c r="X17" s="526">
        <f>$X$15-$X$16</f>
        <v>0</v>
      </c>
    </row>
    <row r="18" spans="2:24">
      <c r="B18" s="532" t="s">
        <v>69</v>
      </c>
      <c r="C18" s="543">
        <f>$O$33/$C$27*365</f>
        <v>170.47761287777629</v>
      </c>
      <c r="D18" s="543">
        <f>$P$33/$D$27*365</f>
        <v>189.20655931652774</v>
      </c>
      <c r="E18" s="543">
        <f>$Q$33/$E$27*365</f>
        <v>468.93949736270554</v>
      </c>
      <c r="F18" s="543">
        <f>$R$33/$F$27*365</f>
        <v>182.81750634287786</v>
      </c>
      <c r="G18" s="543">
        <f>$S$33/$G$27*365</f>
        <v>449.89018094341174</v>
      </c>
      <c r="H18" s="543">
        <f>$T$33/$G$27*365</f>
        <v>266.7089222712404</v>
      </c>
      <c r="I18" s="543">
        <f>$U$33/$I$27*365</f>
        <v>932.45352069800663</v>
      </c>
      <c r="J18" s="543">
        <f>$V$33/$J$27*365</f>
        <v>1079.4400709073427</v>
      </c>
      <c r="K18" s="543"/>
      <c r="L18" s="543"/>
      <c r="M18" s="359">
        <v>12</v>
      </c>
      <c r="N18" s="514" t="s">
        <v>70</v>
      </c>
      <c r="O18" s="508">
        <v>0</v>
      </c>
      <c r="P18" s="508">
        <v>0</v>
      </c>
      <c r="Q18" s="539">
        <v>0</v>
      </c>
      <c r="R18" s="508"/>
      <c r="S18" s="539"/>
      <c r="T18" s="511">
        <v>0</v>
      </c>
      <c r="U18" s="511">
        <v>0</v>
      </c>
      <c r="V18" s="511">
        <v>0</v>
      </c>
      <c r="W18" s="511"/>
      <c r="X18" s="511"/>
    </row>
    <row r="19" spans="2:24">
      <c r="B19" s="532" t="s">
        <v>71</v>
      </c>
      <c r="C19" s="537">
        <f>$O$11/$O$61</f>
        <v>2.4198298130983162</v>
      </c>
      <c r="D19" s="537">
        <f>$P$11/$P$61</f>
        <v>1.1295055158006182</v>
      </c>
      <c r="E19" s="537">
        <f>$Q$11/$Q$61</f>
        <v>0.46890697449768159</v>
      </c>
      <c r="F19" s="537">
        <f>$R$11/$R$61</f>
        <v>1.1337629629629629</v>
      </c>
      <c r="G19" s="537">
        <f>$S$11/$S$61</f>
        <v>-0.12427992388697738</v>
      </c>
      <c r="H19" s="537">
        <f>$T$11/$T$61</f>
        <v>-0.83709816594942488</v>
      </c>
      <c r="I19" s="537">
        <f>$U$11/$U$61</f>
        <v>-0.26708419564047881</v>
      </c>
      <c r="J19" s="537">
        <f>$V$11/$V$61</f>
        <v>-0.47490497671667753</v>
      </c>
      <c r="K19" s="537"/>
      <c r="L19" s="537"/>
      <c r="M19" s="359">
        <v>13</v>
      </c>
      <c r="N19" s="514" t="s">
        <v>72</v>
      </c>
      <c r="O19" s="518">
        <v>0</v>
      </c>
      <c r="P19" s="518">
        <v>0</v>
      </c>
      <c r="Q19" s="531">
        <v>0</v>
      </c>
      <c r="R19" s="518"/>
      <c r="S19" s="531"/>
      <c r="T19" s="511">
        <v>0</v>
      </c>
      <c r="U19" s="511">
        <v>0</v>
      </c>
      <c r="V19" s="511">
        <v>0</v>
      </c>
      <c r="W19" s="511"/>
      <c r="X19" s="511"/>
    </row>
    <row r="20" spans="2:24">
      <c r="B20" s="532" t="s">
        <v>73</v>
      </c>
      <c r="C20" s="537">
        <f>$O$6/$O$30</f>
        <v>0.76961940447482757</v>
      </c>
      <c r="D20" s="537">
        <f>$P$6/$P$30</f>
        <v>0.47530155212843606</v>
      </c>
      <c r="E20" s="537">
        <f>$Q$6/$Q$30</f>
        <v>0.25951164967618112</v>
      </c>
      <c r="F20" s="537">
        <f>$R$6/$R$30</f>
        <v>0.5238858319913211</v>
      </c>
      <c r="G20" s="537">
        <f>$S$6/$S$30</f>
        <v>0.11458409938615026</v>
      </c>
      <c r="H20" s="537">
        <f>$T$6/$T$30</f>
        <v>0.20493054280439479</v>
      </c>
      <c r="I20" s="537">
        <f>$U$6/$U$30</f>
        <v>8.7911080643516659E-2</v>
      </c>
      <c r="J20" s="537">
        <f>$V$6/$V$30</f>
        <v>0.1628050659923809</v>
      </c>
      <c r="K20" s="537"/>
      <c r="L20" s="537"/>
      <c r="M20" s="359">
        <v>14</v>
      </c>
      <c r="N20" s="521" t="s">
        <v>74</v>
      </c>
      <c r="O20" s="522">
        <f>SUM($O$17:$O$19)</f>
        <v>4659.4029133430258</v>
      </c>
      <c r="P20" s="522">
        <f>SUM($P$17:$P$19)</f>
        <v>4773</v>
      </c>
      <c r="Q20" s="524">
        <f>SUM($Q$17:$Q$19)</f>
        <v>3971</v>
      </c>
      <c r="R20" s="544">
        <f>$R$17-$R$18-$R$19</f>
        <v>1120</v>
      </c>
      <c r="S20" s="545">
        <f>$S$17-$S$18-$S$19</f>
        <v>-184499</v>
      </c>
      <c r="T20" s="546">
        <f>$T$17-$T$18-$T$19</f>
        <v>3106805</v>
      </c>
      <c r="U20" s="546">
        <f>$U$17-$U$18-$U$19</f>
        <v>1286936</v>
      </c>
      <c r="V20" s="546">
        <f>$V$17-$V$18-$V$19</f>
        <v>2723066</v>
      </c>
      <c r="W20" s="546">
        <f>$W$17-$W$18-$W$19</f>
        <v>0</v>
      </c>
      <c r="X20" s="546">
        <f>$X$17-$X$18-$X$19</f>
        <v>0</v>
      </c>
    </row>
    <row r="21" spans="2:24">
      <c r="B21" s="547"/>
      <c r="C21" s="548"/>
      <c r="D21" s="548"/>
      <c r="E21" s="548"/>
      <c r="F21" s="548"/>
      <c r="G21" s="548"/>
      <c r="H21" s="548"/>
      <c r="I21" s="548"/>
      <c r="J21" s="548"/>
      <c r="K21" s="548"/>
      <c r="L21" s="548"/>
      <c r="M21" s="359">
        <v>15</v>
      </c>
      <c r="N21" s="549" t="s">
        <v>75</v>
      </c>
      <c r="O21" s="544">
        <v>0</v>
      </c>
      <c r="P21" s="534">
        <v>0</v>
      </c>
      <c r="Q21" s="545">
        <v>0</v>
      </c>
      <c r="R21" s="534"/>
      <c r="S21" s="535"/>
      <c r="T21" s="550">
        <v>0</v>
      </c>
      <c r="U21" s="550"/>
      <c r="V21" s="550">
        <v>0</v>
      </c>
      <c r="W21" s="550"/>
      <c r="X21" s="550"/>
    </row>
    <row r="22" spans="2:24" ht="6" customHeight="1">
      <c r="B22" s="361"/>
      <c r="M22" s="359"/>
      <c r="N22" s="362"/>
      <c r="R22" s="358"/>
      <c r="S22" s="358"/>
      <c r="T22" s="358"/>
      <c r="U22" s="358"/>
      <c r="V22" s="358"/>
      <c r="W22" s="358"/>
      <c r="X22" s="358"/>
    </row>
    <row r="23" spans="2:24">
      <c r="B23" s="551" t="s">
        <v>119</v>
      </c>
      <c r="C23" s="552"/>
      <c r="D23" s="552"/>
      <c r="E23" s="552"/>
      <c r="F23" s="553"/>
      <c r="G23" s="554"/>
      <c r="H23" s="554"/>
      <c r="I23" s="554"/>
      <c r="J23" s="554"/>
      <c r="K23" s="554"/>
      <c r="L23" s="554"/>
      <c r="M23" s="359"/>
      <c r="N23" s="494" t="s">
        <v>76</v>
      </c>
      <c r="O23" s="555"/>
      <c r="P23" s="555"/>
      <c r="Q23" s="555"/>
      <c r="R23" s="556"/>
      <c r="S23" s="556"/>
      <c r="T23" s="607"/>
      <c r="U23" s="607"/>
      <c r="V23" s="607"/>
      <c r="W23" s="607"/>
      <c r="X23" s="607"/>
    </row>
    <row r="24" spans="2:24" ht="22.5">
      <c r="B24" s="557"/>
      <c r="C24" s="558">
        <v>2012</v>
      </c>
      <c r="D24" s="558">
        <v>2013</v>
      </c>
      <c r="E24" s="559" t="s">
        <v>366</v>
      </c>
      <c r="F24" s="559" t="s">
        <v>506</v>
      </c>
      <c r="G24" s="560">
        <v>2015</v>
      </c>
      <c r="H24" s="560"/>
      <c r="I24" s="560" t="s">
        <v>512</v>
      </c>
      <c r="J24" s="560">
        <v>2016</v>
      </c>
      <c r="K24" s="560"/>
      <c r="L24" s="560"/>
      <c r="M24" s="359"/>
      <c r="N24" s="561"/>
      <c r="O24" s="501" t="s">
        <v>328</v>
      </c>
      <c r="P24" s="501" t="s">
        <v>423</v>
      </c>
      <c r="Q24" s="502" t="s">
        <v>367</v>
      </c>
      <c r="R24" s="501" t="s">
        <v>434</v>
      </c>
      <c r="S24" s="502" t="s">
        <v>435</v>
      </c>
      <c r="T24" s="503" t="s">
        <v>505</v>
      </c>
      <c r="U24" s="503" t="s">
        <v>512</v>
      </c>
      <c r="V24" s="503">
        <v>2016</v>
      </c>
      <c r="W24" s="503"/>
      <c r="X24" s="503"/>
    </row>
    <row r="25" spans="2:24">
      <c r="B25" s="562" t="s">
        <v>427</v>
      </c>
      <c r="C25" s="558"/>
      <c r="D25" s="558"/>
      <c r="E25" s="563"/>
      <c r="F25" s="564"/>
      <c r="G25" s="565"/>
      <c r="H25" s="565"/>
      <c r="I25" s="565"/>
      <c r="J25" s="565"/>
      <c r="K25" s="565"/>
      <c r="L25" s="565"/>
      <c r="M25" s="359">
        <f>$M$21+1</f>
        <v>16</v>
      </c>
      <c r="N25" s="514" t="s">
        <v>77</v>
      </c>
      <c r="O25" s="509">
        <v>44746.220274768297</v>
      </c>
      <c r="P25" s="509">
        <v>17091</v>
      </c>
      <c r="Q25" s="510">
        <v>27244</v>
      </c>
      <c r="R25" s="509">
        <v>15681</v>
      </c>
      <c r="S25" s="510">
        <v>21762</v>
      </c>
      <c r="T25" s="511">
        <v>14169</v>
      </c>
      <c r="U25" s="511">
        <v>28735</v>
      </c>
      <c r="V25" s="511">
        <v>58066</v>
      </c>
      <c r="W25" s="511"/>
      <c r="X25" s="511"/>
    </row>
    <row r="26" spans="2:24">
      <c r="B26" s="566" t="s">
        <v>428</v>
      </c>
      <c r="C26" s="509">
        <v>1014872</v>
      </c>
      <c r="D26" s="509">
        <v>1007704</v>
      </c>
      <c r="E26" s="363">
        <v>729933</v>
      </c>
      <c r="F26" s="567">
        <v>437186</v>
      </c>
      <c r="G26" s="568">
        <v>902523</v>
      </c>
      <c r="H26" s="568"/>
      <c r="I26" s="568">
        <v>425630</v>
      </c>
      <c r="J26" s="568">
        <v>851572</v>
      </c>
      <c r="K26" s="568"/>
      <c r="L26" s="568"/>
      <c r="M26" s="359">
        <f>$M$25+1</f>
        <v>17</v>
      </c>
      <c r="N26" s="514" t="s">
        <v>78</v>
      </c>
      <c r="O26" s="509">
        <v>1341467.3054406601</v>
      </c>
      <c r="P26" s="509">
        <v>1426242</v>
      </c>
      <c r="Q26" s="510">
        <v>781639</v>
      </c>
      <c r="R26" s="509">
        <v>454754</v>
      </c>
      <c r="S26" s="510">
        <v>625053</v>
      </c>
      <c r="T26" s="511">
        <v>675764</v>
      </c>
      <c r="U26" s="511">
        <v>780493</v>
      </c>
      <c r="V26" s="511">
        <v>877625</v>
      </c>
      <c r="W26" s="511"/>
      <c r="X26" s="511"/>
    </row>
    <row r="27" spans="2:24">
      <c r="B27" s="514" t="s">
        <v>429</v>
      </c>
      <c r="C27" s="509">
        <v>228446</v>
      </c>
      <c r="D27" s="509">
        <v>206241</v>
      </c>
      <c r="E27" s="363">
        <v>128920</v>
      </c>
      <c r="F27" s="363">
        <v>303490</v>
      </c>
      <c r="G27" s="569">
        <v>498001</v>
      </c>
      <c r="H27" s="569"/>
      <c r="I27" s="569">
        <v>223379</v>
      </c>
      <c r="J27" s="569">
        <v>339034</v>
      </c>
      <c r="K27" s="569"/>
      <c r="L27" s="569"/>
      <c r="M27" s="359">
        <f>$M$26+1</f>
        <v>18</v>
      </c>
      <c r="N27" s="514" t="s">
        <v>79</v>
      </c>
      <c r="O27" s="509">
        <v>125781.893109319</v>
      </c>
      <c r="P27" s="509">
        <v>126863</v>
      </c>
      <c r="Q27" s="510">
        <v>139868</v>
      </c>
      <c r="R27" s="509">
        <v>129532</v>
      </c>
      <c r="S27" s="510">
        <v>125554</v>
      </c>
      <c r="T27" s="511">
        <v>122835</v>
      </c>
      <c r="U27" s="511">
        <v>125025</v>
      </c>
      <c r="V27" s="511">
        <v>110834</v>
      </c>
      <c r="W27" s="511"/>
      <c r="X27" s="511"/>
    </row>
    <row r="28" spans="2:24">
      <c r="B28" s="570" t="s">
        <v>430</v>
      </c>
      <c r="C28" s="558"/>
      <c r="D28" s="558"/>
      <c r="E28" s="571"/>
      <c r="F28" s="571"/>
      <c r="G28" s="572"/>
      <c r="H28" s="572"/>
      <c r="I28" s="572"/>
      <c r="J28" s="572"/>
      <c r="K28" s="572"/>
      <c r="L28" s="572"/>
      <c r="M28" s="359">
        <f>$M$27+1</f>
        <v>19</v>
      </c>
      <c r="N28" s="514" t="s">
        <v>80</v>
      </c>
      <c r="O28" s="509">
        <v>3663.9176206521001</v>
      </c>
      <c r="P28" s="519">
        <v>4303</v>
      </c>
      <c r="Q28" s="520">
        <v>4078</v>
      </c>
      <c r="R28" s="519">
        <v>1429</v>
      </c>
      <c r="S28" s="520">
        <v>0</v>
      </c>
      <c r="T28" s="511">
        <v>0</v>
      </c>
      <c r="U28" s="511">
        <v>0</v>
      </c>
      <c r="V28" s="511">
        <v>0</v>
      </c>
      <c r="W28" s="511"/>
      <c r="X28" s="511"/>
    </row>
    <row r="29" spans="2:24">
      <c r="B29" s="573" t="s">
        <v>431</v>
      </c>
      <c r="C29" s="509">
        <v>1414804</v>
      </c>
      <c r="D29" s="509">
        <v>1463415</v>
      </c>
      <c r="E29" s="574">
        <v>1356259</v>
      </c>
      <c r="F29" s="574">
        <v>649345</v>
      </c>
      <c r="G29" s="575">
        <v>1508075</v>
      </c>
      <c r="H29" s="575"/>
      <c r="I29" s="575">
        <v>780493</v>
      </c>
      <c r="J29" s="575">
        <v>737857</v>
      </c>
      <c r="K29" s="575"/>
      <c r="L29" s="575"/>
      <c r="M29" s="359">
        <f>$M$28+1</f>
        <v>20</v>
      </c>
      <c r="N29" s="521" t="s">
        <v>81</v>
      </c>
      <c r="O29" s="534">
        <f>SUM($O$25:$O$28)</f>
        <v>1515659.3364453996</v>
      </c>
      <c r="P29" s="534">
        <f>SUM($P$25:$P$28)</f>
        <v>1574499</v>
      </c>
      <c r="Q29" s="535">
        <f>SUM($Q$25:$Q$28)</f>
        <v>952829</v>
      </c>
      <c r="R29" s="534">
        <f>SUM($R$25:$R$28)</f>
        <v>601396</v>
      </c>
      <c r="S29" s="535">
        <f>SUM($S$25:$S$28)</f>
        <v>772369</v>
      </c>
      <c r="T29" s="526">
        <f>SUM($T$25:$T$28)</f>
        <v>812768</v>
      </c>
      <c r="U29" s="526">
        <f>SUM($U$25:$U$28)</f>
        <v>934253</v>
      </c>
      <c r="V29" s="526">
        <f>SUM($V$25:$V$28)</f>
        <v>1046525</v>
      </c>
      <c r="W29" s="526">
        <f>SUM($W$25:$W$28)</f>
        <v>0</v>
      </c>
      <c r="X29" s="526">
        <f>SUM($X$25:$X$28)</f>
        <v>0</v>
      </c>
    </row>
    <row r="30" spans="2:24" ht="22.5">
      <c r="B30" s="576" t="s">
        <v>437</v>
      </c>
      <c r="C30" s="519">
        <v>101153</v>
      </c>
      <c r="D30" s="519">
        <v>98989</v>
      </c>
      <c r="E30" s="577">
        <v>108500</v>
      </c>
      <c r="F30" s="577">
        <v>52315</v>
      </c>
      <c r="G30" s="578">
        <v>54099</v>
      </c>
      <c r="H30" s="578"/>
      <c r="I30" s="578">
        <v>53605</v>
      </c>
      <c r="J30" s="578">
        <v>262314</v>
      </c>
      <c r="K30" s="578"/>
      <c r="L30" s="578"/>
      <c r="M30" s="359">
        <f>$M$29+1</f>
        <v>21</v>
      </c>
      <c r="N30" s="514" t="s">
        <v>82</v>
      </c>
      <c r="O30" s="509">
        <v>1892756.01662721</v>
      </c>
      <c r="P30" s="509">
        <v>3325047</v>
      </c>
      <c r="Q30" s="510">
        <v>2652563</v>
      </c>
      <c r="R30" s="509">
        <v>3021582</v>
      </c>
      <c r="S30" s="510">
        <v>6187019</v>
      </c>
      <c r="T30" s="511">
        <v>7488425</v>
      </c>
      <c r="U30" s="511">
        <v>8247743</v>
      </c>
      <c r="V30" s="511">
        <v>9402146</v>
      </c>
      <c r="W30" s="511"/>
      <c r="X30" s="511"/>
    </row>
    <row r="31" spans="2:24">
      <c r="B31" s="364"/>
      <c r="C31" s="365"/>
      <c r="D31" s="365"/>
      <c r="E31" s="366"/>
      <c r="F31" s="366"/>
      <c r="G31" s="366"/>
      <c r="H31" s="366"/>
      <c r="I31" s="366"/>
      <c r="J31" s="366"/>
      <c r="K31" s="366"/>
      <c r="L31" s="366"/>
      <c r="M31" s="359">
        <f>$M$30+1</f>
        <v>22</v>
      </c>
      <c r="N31" s="514" t="s">
        <v>83</v>
      </c>
      <c r="O31" s="509">
        <v>217637.524733745</v>
      </c>
      <c r="P31" s="509">
        <v>0</v>
      </c>
      <c r="Q31" s="510">
        <v>0</v>
      </c>
      <c r="R31" s="509"/>
      <c r="S31" s="510">
        <v>0</v>
      </c>
      <c r="T31" s="511">
        <v>0</v>
      </c>
      <c r="U31" s="511"/>
      <c r="V31" s="511">
        <v>0</v>
      </c>
      <c r="W31" s="511"/>
      <c r="X31" s="511"/>
    </row>
    <row r="32" spans="2:24" ht="11.25" customHeight="1">
      <c r="B32" s="579"/>
      <c r="C32" s="579"/>
      <c r="D32" s="579"/>
      <c r="E32" s="579"/>
      <c r="F32" s="579"/>
      <c r="G32" s="579"/>
      <c r="H32" s="579"/>
      <c r="I32" s="579"/>
      <c r="J32" s="579"/>
      <c r="K32" s="579"/>
      <c r="L32" s="579"/>
      <c r="M32" s="359">
        <f>$M$31+1</f>
        <v>23</v>
      </c>
      <c r="N32" s="521" t="s">
        <v>84</v>
      </c>
      <c r="O32" s="544">
        <f>SUM($O$29:$O$31)</f>
        <v>3626052.8778063548</v>
      </c>
      <c r="P32" s="534">
        <f>SUM($P$29:$P$31)</f>
        <v>4899546</v>
      </c>
      <c r="Q32" s="545">
        <f>SUM($Q$29:$Q$31)</f>
        <v>3605392</v>
      </c>
      <c r="R32" s="534">
        <f>SUM($R$29:$R$31)</f>
        <v>3622978</v>
      </c>
      <c r="S32" s="535">
        <f>SUM($S$29:$S$31)</f>
        <v>6959388</v>
      </c>
      <c r="T32" s="526">
        <f>SUM($T$29:$T$31)</f>
        <v>8301193</v>
      </c>
      <c r="U32" s="526">
        <f>SUM($U$29:$U$31)</f>
        <v>9181996</v>
      </c>
      <c r="V32" s="526">
        <f>SUM($V$29:$V$31)</f>
        <v>10448671</v>
      </c>
      <c r="W32" s="526">
        <f>SUM($W$29:$W$31)</f>
        <v>0</v>
      </c>
      <c r="X32" s="526">
        <f>SUM($X$29:$X$31)</f>
        <v>0</v>
      </c>
    </row>
    <row r="33" spans="2:24" ht="11.25" customHeight="1">
      <c r="B33" s="579"/>
      <c r="C33" s="579"/>
      <c r="D33" s="579"/>
      <c r="E33" s="579"/>
      <c r="F33" s="579"/>
      <c r="G33" s="579"/>
      <c r="H33" s="579"/>
      <c r="I33" s="579"/>
      <c r="J33" s="579"/>
      <c r="K33" s="579"/>
      <c r="L33" s="579"/>
      <c r="M33" s="359">
        <f>$M$32+1</f>
        <v>24</v>
      </c>
      <c r="N33" s="514" t="s">
        <v>85</v>
      </c>
      <c r="O33" s="509">
        <v>106698.434935552</v>
      </c>
      <c r="P33" s="509">
        <v>106910</v>
      </c>
      <c r="Q33" s="510">
        <v>165632</v>
      </c>
      <c r="R33" s="509">
        <v>152009</v>
      </c>
      <c r="S33" s="510">
        <v>613824</v>
      </c>
      <c r="T33" s="511">
        <v>363894</v>
      </c>
      <c r="U33" s="511">
        <v>570659</v>
      </c>
      <c r="V33" s="511">
        <v>1002649</v>
      </c>
      <c r="W33" s="511"/>
      <c r="X33" s="511"/>
    </row>
    <row r="34" spans="2:24" ht="11.25" customHeight="1">
      <c r="B34" s="579"/>
      <c r="C34" s="579"/>
      <c r="D34" s="579"/>
      <c r="E34" s="579"/>
      <c r="F34" s="579"/>
      <c r="G34" s="579"/>
      <c r="H34" s="579"/>
      <c r="I34" s="579"/>
      <c r="J34" s="579"/>
      <c r="K34" s="579"/>
      <c r="L34" s="579"/>
      <c r="M34" s="359">
        <f>$M$33+1</f>
        <v>25</v>
      </c>
      <c r="N34" s="514" t="s">
        <v>86</v>
      </c>
      <c r="O34" s="509">
        <v>14651.5801475588</v>
      </c>
      <c r="P34" s="509">
        <v>8472</v>
      </c>
      <c r="Q34" s="510">
        <v>12623</v>
      </c>
      <c r="R34" s="509">
        <v>10472</v>
      </c>
      <c r="S34" s="510">
        <v>218546</v>
      </c>
      <c r="T34" s="511">
        <v>107799</v>
      </c>
      <c r="U34" s="511">
        <v>112655</v>
      </c>
      <c r="V34" s="511">
        <v>73863</v>
      </c>
      <c r="W34" s="511"/>
      <c r="X34" s="511"/>
    </row>
    <row r="35" spans="2:24" ht="11.25" customHeight="1">
      <c r="B35" s="579"/>
      <c r="C35" s="579"/>
      <c r="D35" s="579"/>
      <c r="E35" s="579"/>
      <c r="F35" s="579"/>
      <c r="G35" s="579"/>
      <c r="H35" s="579"/>
      <c r="I35" s="579"/>
      <c r="J35" s="579"/>
      <c r="K35" s="579"/>
      <c r="L35" s="579"/>
      <c r="M35" s="359">
        <f>$M$34+1</f>
        <v>26</v>
      </c>
      <c r="N35" s="514" t="s">
        <v>87</v>
      </c>
      <c r="O35" s="509">
        <v>0</v>
      </c>
      <c r="P35" s="509">
        <v>1308648</v>
      </c>
      <c r="Q35" s="510">
        <v>99394</v>
      </c>
      <c r="R35" s="509">
        <v>1143254</v>
      </c>
      <c r="S35" s="510">
        <v>0</v>
      </c>
      <c r="T35" s="511">
        <v>0</v>
      </c>
      <c r="U35" s="511">
        <v>0</v>
      </c>
      <c r="V35" s="511">
        <v>0</v>
      </c>
      <c r="W35" s="511"/>
      <c r="X35" s="511"/>
    </row>
    <row r="36" spans="2:24" ht="10.5" customHeight="1">
      <c r="B36" s="579"/>
      <c r="C36" s="579"/>
      <c r="D36" s="579"/>
      <c r="E36" s="579"/>
      <c r="F36" s="579"/>
      <c r="G36" s="579"/>
      <c r="H36" s="579"/>
      <c r="I36" s="579"/>
      <c r="J36" s="579"/>
      <c r="K36" s="579"/>
      <c r="L36" s="579"/>
      <c r="M36" s="359">
        <f>$M$35+1</f>
        <v>27</v>
      </c>
      <c r="N36" s="514" t="s">
        <v>88</v>
      </c>
      <c r="O36" s="509">
        <v>119117.203437927</v>
      </c>
      <c r="P36" s="509">
        <v>77887</v>
      </c>
      <c r="Q36" s="510">
        <v>86771</v>
      </c>
      <c r="R36" s="509">
        <v>77931</v>
      </c>
      <c r="S36" s="510">
        <v>1143244</v>
      </c>
      <c r="T36" s="511">
        <v>971766</v>
      </c>
      <c r="U36" s="511">
        <v>971765</v>
      </c>
      <c r="V36" s="511">
        <v>829065</v>
      </c>
      <c r="W36" s="511"/>
      <c r="X36" s="511"/>
    </row>
    <row r="37" spans="2:24" ht="10.5" customHeight="1">
      <c r="B37" s="579"/>
      <c r="C37" s="579"/>
      <c r="D37" s="579"/>
      <c r="E37" s="579"/>
      <c r="F37" s="579"/>
      <c r="G37" s="579"/>
      <c r="H37" s="579"/>
      <c r="I37" s="579"/>
      <c r="J37" s="579"/>
      <c r="K37" s="579"/>
      <c r="L37" s="579"/>
      <c r="M37" s="359">
        <f>$M$36+1</f>
        <v>28</v>
      </c>
      <c r="N37" s="521" t="s">
        <v>89</v>
      </c>
      <c r="O37" s="534">
        <f>SUM($O$33:$O$36)</f>
        <v>240467.21852103778</v>
      </c>
      <c r="P37" s="534">
        <f>SUM($P$33:$P$36)</f>
        <v>1501917</v>
      </c>
      <c r="Q37" s="535">
        <f>SUM($Q$33:$Q$36)</f>
        <v>364420</v>
      </c>
      <c r="R37" s="534">
        <f>SUM($R$33:$R$36)</f>
        <v>1383666</v>
      </c>
      <c r="S37" s="535">
        <f>SUM($S$33:$S$36)</f>
        <v>1975614</v>
      </c>
      <c r="T37" s="526">
        <f>SUM($T$33:$T$36)</f>
        <v>1443459</v>
      </c>
      <c r="U37" s="526">
        <f>SUM($U$33:$U$36)</f>
        <v>1655079</v>
      </c>
      <c r="V37" s="526">
        <f>SUM($V$33:$V$36)</f>
        <v>1905577</v>
      </c>
      <c r="W37" s="526">
        <f>SUM($W$33:$W$36)</f>
        <v>0</v>
      </c>
      <c r="X37" s="526">
        <f>SUM($X$33:$X$36)</f>
        <v>0</v>
      </c>
    </row>
    <row r="38" spans="2:24" ht="10.5" customHeight="1">
      <c r="B38" s="579"/>
      <c r="C38" s="579"/>
      <c r="D38" s="579"/>
      <c r="E38" s="579"/>
      <c r="F38" s="579"/>
      <c r="G38" s="579"/>
      <c r="H38" s="579"/>
      <c r="I38" s="579"/>
      <c r="J38" s="579"/>
      <c r="K38" s="579"/>
      <c r="L38" s="579"/>
      <c r="M38" s="359">
        <f>$M$37+1</f>
        <v>29</v>
      </c>
      <c r="N38" s="514" t="s">
        <v>90</v>
      </c>
      <c r="O38" s="509">
        <v>3076.95454103884</v>
      </c>
      <c r="P38" s="509">
        <v>0</v>
      </c>
      <c r="Q38" s="510">
        <v>0</v>
      </c>
      <c r="R38" s="509"/>
      <c r="S38" s="510">
        <v>2852864</v>
      </c>
      <c r="T38" s="511">
        <v>4617582</v>
      </c>
      <c r="U38" s="511">
        <v>5281431</v>
      </c>
      <c r="V38" s="511">
        <v>6297876</v>
      </c>
      <c r="W38" s="511"/>
      <c r="X38" s="511"/>
    </row>
    <row r="39" spans="2:24" ht="10.5" customHeight="1">
      <c r="B39" s="579"/>
      <c r="C39" s="579"/>
      <c r="D39" s="579"/>
      <c r="E39" s="579"/>
      <c r="F39" s="579"/>
      <c r="G39" s="579"/>
      <c r="H39" s="579"/>
      <c r="I39" s="579"/>
      <c r="J39" s="579"/>
      <c r="K39" s="579"/>
      <c r="L39" s="579"/>
      <c r="M39" s="359">
        <f>$M$38+1</f>
        <v>30</v>
      </c>
      <c r="N39" s="514" t="s">
        <v>91</v>
      </c>
      <c r="O39" s="509">
        <v>0</v>
      </c>
      <c r="P39" s="509">
        <v>0</v>
      </c>
      <c r="Q39" s="510">
        <v>0</v>
      </c>
      <c r="R39" s="509"/>
      <c r="S39" s="510"/>
      <c r="T39" s="511">
        <v>0</v>
      </c>
      <c r="U39" s="511">
        <v>0</v>
      </c>
      <c r="V39" s="511">
        <v>0</v>
      </c>
      <c r="W39" s="511"/>
      <c r="X39" s="511"/>
    </row>
    <row r="40" spans="2:24" ht="10.5" customHeight="1">
      <c r="B40" s="579"/>
      <c r="C40" s="579"/>
      <c r="D40" s="579"/>
      <c r="E40" s="579"/>
      <c r="F40" s="579"/>
      <c r="G40" s="579"/>
      <c r="H40" s="579"/>
      <c r="I40" s="579"/>
      <c r="J40" s="579"/>
      <c r="K40" s="579"/>
      <c r="L40" s="579"/>
      <c r="M40" s="359">
        <f>$M$39+1</f>
        <v>31</v>
      </c>
      <c r="N40" s="521" t="s">
        <v>92</v>
      </c>
      <c r="O40" s="534">
        <f>SUM($O$37:$O$39)</f>
        <v>243544.17306207662</v>
      </c>
      <c r="P40" s="534">
        <f>SUM($P$37:$P$39)</f>
        <v>1501917</v>
      </c>
      <c r="Q40" s="534">
        <f>SUM($Q$37:$Q$39)</f>
        <v>364420</v>
      </c>
      <c r="R40" s="534">
        <f>SUM($R$37:$R$39)</f>
        <v>1383666</v>
      </c>
      <c r="S40" s="535">
        <f>SUM($S$37:$S$39)</f>
        <v>4828478</v>
      </c>
      <c r="T40" s="526">
        <f>SUM($T$37:$T$39)</f>
        <v>6061041</v>
      </c>
      <c r="U40" s="526">
        <f>SUM($U$37:$U$39)</f>
        <v>6936510</v>
      </c>
      <c r="V40" s="526">
        <f>SUM($V$37:$V$39)</f>
        <v>8203453</v>
      </c>
      <c r="W40" s="526">
        <f>SUM($W$37:$W$39)</f>
        <v>0</v>
      </c>
      <c r="X40" s="526">
        <f>SUM($X$37:$X$39)</f>
        <v>0</v>
      </c>
    </row>
    <row r="41" spans="2:24" ht="10.5" customHeight="1">
      <c r="B41" s="579"/>
      <c r="C41" s="579"/>
      <c r="D41" s="579"/>
      <c r="E41" s="579"/>
      <c r="F41" s="579"/>
      <c r="G41" s="579"/>
      <c r="H41" s="579"/>
      <c r="I41" s="579"/>
      <c r="J41" s="579"/>
      <c r="K41" s="579"/>
      <c r="L41" s="579"/>
      <c r="M41" s="359">
        <f>$M$40+1</f>
        <v>32</v>
      </c>
      <c r="N41" s="580" t="s">
        <v>93</v>
      </c>
      <c r="O41" s="509">
        <v>3382508.7047442799</v>
      </c>
      <c r="P41" s="523">
        <v>3397629</v>
      </c>
      <c r="Q41" s="581">
        <v>3240972</v>
      </c>
      <c r="R41" s="523">
        <v>2239312</v>
      </c>
      <c r="S41" s="525">
        <v>2130910</v>
      </c>
      <c r="T41" s="582">
        <v>2240152</v>
      </c>
      <c r="U41" s="582">
        <v>2245486</v>
      </c>
      <c r="V41" s="582">
        <v>2245218</v>
      </c>
      <c r="W41" s="582"/>
      <c r="X41" s="582"/>
    </row>
    <row r="42" spans="2:24" ht="15" customHeight="1">
      <c r="B42" s="579"/>
      <c r="C42" s="579"/>
      <c r="D42" s="579"/>
      <c r="E42" s="579"/>
      <c r="F42" s="579"/>
      <c r="G42" s="579"/>
      <c r="H42" s="579"/>
      <c r="I42" s="579"/>
      <c r="J42" s="579"/>
      <c r="K42" s="579"/>
      <c r="L42" s="579"/>
      <c r="M42" s="359">
        <f>$M$41+1</f>
        <v>33</v>
      </c>
      <c r="N42" s="583" t="s">
        <v>94</v>
      </c>
      <c r="O42" s="523">
        <f>SUM($O$40:$O$41)</f>
        <v>3626052.8778063566</v>
      </c>
      <c r="P42" s="523">
        <f>SUM($P$40:$P$41)</f>
        <v>4899546</v>
      </c>
      <c r="Q42" s="525">
        <f>SUM($Q$40:$Q$41)</f>
        <v>3605392</v>
      </c>
      <c r="R42" s="534">
        <f>SUM($R$40:$R$41)</f>
        <v>3622978</v>
      </c>
      <c r="S42" s="535">
        <f>SUM($S$40:$S$41)</f>
        <v>6959388</v>
      </c>
      <c r="T42" s="526">
        <f>SUM($T$40:$T$41)</f>
        <v>8301193</v>
      </c>
      <c r="U42" s="526">
        <f>SUM($U$40:$U$41)</f>
        <v>9181996</v>
      </c>
      <c r="V42" s="526">
        <f>SUM($V$40:$V$41)</f>
        <v>10448671</v>
      </c>
      <c r="W42" s="526">
        <f>SUM($W$40:$W$41)</f>
        <v>0</v>
      </c>
      <c r="X42" s="526">
        <f>SUM($X$40:$X$41)</f>
        <v>0</v>
      </c>
    </row>
    <row r="43" spans="2:24" ht="15.75" customHeight="1">
      <c r="M43" s="359"/>
      <c r="N43" s="584" t="s">
        <v>95</v>
      </c>
      <c r="O43" s="585">
        <f>$O$32-$O$42</f>
        <v>0</v>
      </c>
      <c r="P43" s="585">
        <f>$P$32-$P$42</f>
        <v>0</v>
      </c>
      <c r="Q43" s="585">
        <f>$Q$32-$Q$42</f>
        <v>0</v>
      </c>
      <c r="R43" s="585">
        <f>$R$32-$R$42</f>
        <v>0</v>
      </c>
      <c r="S43" s="585">
        <f>$S$32-$S$42</f>
        <v>0</v>
      </c>
      <c r="T43" s="585">
        <f>$T$32-$T$42</f>
        <v>0</v>
      </c>
      <c r="U43" s="585">
        <f>$U$32-$U$42</f>
        <v>0</v>
      </c>
      <c r="V43" s="585">
        <f>$V$32-$V$42</f>
        <v>0</v>
      </c>
      <c r="W43" s="585">
        <f>$W$32-$W$42</f>
        <v>0</v>
      </c>
      <c r="X43" s="585">
        <f>$X$32-$X$42</f>
        <v>0</v>
      </c>
    </row>
    <row r="44" spans="2:24" ht="15.75" customHeight="1">
      <c r="M44" s="359"/>
      <c r="N44" s="367"/>
      <c r="O44" s="368"/>
      <c r="P44" s="368"/>
      <c r="R44" s="368"/>
      <c r="S44" s="368"/>
      <c r="T44" s="476"/>
      <c r="U44" s="476"/>
      <c r="V44" s="476"/>
      <c r="W44" s="476"/>
      <c r="X44" s="476"/>
    </row>
    <row r="45" spans="2:24" ht="15.75" customHeight="1">
      <c r="M45" s="359"/>
      <c r="N45" s="367"/>
      <c r="O45" s="368"/>
      <c r="P45" s="368"/>
      <c r="Q45" s="368"/>
      <c r="R45" s="368"/>
      <c r="S45" s="368"/>
      <c r="T45" s="476"/>
      <c r="U45" s="476"/>
      <c r="V45" s="476"/>
      <c r="W45" s="476"/>
      <c r="X45" s="476"/>
    </row>
    <row r="46" spans="2:24" ht="39.75" customHeight="1">
      <c r="B46" s="586"/>
      <c r="M46" s="361"/>
      <c r="N46" s="587"/>
      <c r="T46" s="476"/>
      <c r="U46" s="476"/>
      <c r="V46" s="476"/>
      <c r="W46" s="476"/>
      <c r="X46" s="476"/>
    </row>
    <row r="47" spans="2:24">
      <c r="M47" s="361"/>
      <c r="N47" s="588" t="s">
        <v>96</v>
      </c>
      <c r="O47" s="589"/>
      <c r="P47" s="589"/>
      <c r="Q47" s="589"/>
      <c r="R47" s="589"/>
      <c r="S47" s="589"/>
      <c r="T47" s="590"/>
      <c r="U47" s="590"/>
      <c r="V47" s="590"/>
      <c r="W47" s="590"/>
      <c r="X47" s="590"/>
    </row>
    <row r="48" spans="2:24" ht="22.5">
      <c r="M48" s="361"/>
      <c r="N48" s="500"/>
      <c r="O48" s="558" t="s">
        <v>328</v>
      </c>
      <c r="P48" s="501" t="s">
        <v>423</v>
      </c>
      <c r="Q48" s="502" t="s">
        <v>367</v>
      </c>
      <c r="R48" s="501" t="s">
        <v>438</v>
      </c>
      <c r="S48" s="559" t="s">
        <v>435</v>
      </c>
      <c r="T48" s="591" t="s">
        <v>505</v>
      </c>
      <c r="U48" s="591" t="s">
        <v>512</v>
      </c>
      <c r="V48" s="591">
        <v>2016</v>
      </c>
      <c r="W48" s="591"/>
      <c r="X48" s="591"/>
    </row>
    <row r="49" spans="13:24">
      <c r="M49" s="361">
        <f>$M$42+1</f>
        <v>34</v>
      </c>
      <c r="N49" s="521" t="s">
        <v>97</v>
      </c>
      <c r="O49" s="592">
        <f>+$O$12</f>
        <v>7185.6960983335448</v>
      </c>
      <c r="P49" s="592">
        <f>$P$12</f>
        <v>9541</v>
      </c>
      <c r="Q49" s="581">
        <f>$Q$12</f>
        <v>3746</v>
      </c>
      <c r="R49" s="592">
        <f>$R$12</f>
        <v>532</v>
      </c>
      <c r="S49" s="581">
        <f>$S$12</f>
        <v>-184315</v>
      </c>
      <c r="T49" s="526">
        <f>$T$12</f>
        <v>2935137</v>
      </c>
      <c r="U49" s="526">
        <f>SUM($U$9:$U$11)</f>
        <v>1290077</v>
      </c>
      <c r="V49" s="526">
        <f>SUM($V$9:$V$11)</f>
        <v>2721324</v>
      </c>
      <c r="W49" s="526"/>
      <c r="X49" s="526"/>
    </row>
    <row r="50" spans="13:24">
      <c r="M50" s="361">
        <f>$M$49+1</f>
        <v>35</v>
      </c>
      <c r="N50" s="514" t="s">
        <v>98</v>
      </c>
      <c r="O50" s="556">
        <f>-$O$11</f>
        <v>81422.7207886166</v>
      </c>
      <c r="P50" s="556">
        <f>-$P$11</f>
        <v>119487</v>
      </c>
      <c r="Q50" s="593">
        <f>-$Q$11</f>
        <v>77666</v>
      </c>
      <c r="R50" s="556">
        <f>-$R$11</f>
        <v>306116</v>
      </c>
      <c r="S50" s="593">
        <f>-$S$11</f>
        <v>76286</v>
      </c>
      <c r="T50" s="582">
        <v>304615</v>
      </c>
      <c r="U50" s="582">
        <v>152414</v>
      </c>
      <c r="V50" s="582">
        <v>476163</v>
      </c>
      <c r="W50" s="582"/>
      <c r="X50" s="582"/>
    </row>
    <row r="51" spans="13:24">
      <c r="M51" s="361">
        <f>$M$50+1</f>
        <v>36</v>
      </c>
      <c r="N51" s="521" t="s">
        <v>99</v>
      </c>
      <c r="O51" s="534">
        <f>SUM($O$49:$O$50)</f>
        <v>88608.416886950145</v>
      </c>
      <c r="P51" s="534">
        <f>SUM($P$49:$P$50)</f>
        <v>129028</v>
      </c>
      <c r="Q51" s="535">
        <f>SUM($Q$49:$Q$50)</f>
        <v>81412</v>
      </c>
      <c r="R51" s="534">
        <f>SUM($R$49:$R$50)</f>
        <v>306648</v>
      </c>
      <c r="S51" s="535">
        <f>$S$49+$S$50</f>
        <v>-108029</v>
      </c>
      <c r="T51" s="526">
        <f>$T$49+$T$50</f>
        <v>3239752</v>
      </c>
      <c r="U51" s="526">
        <f>$U$49+$U$50</f>
        <v>1442491</v>
      </c>
      <c r="V51" s="526">
        <f>$V$49+$V$50</f>
        <v>3197487</v>
      </c>
      <c r="W51" s="526">
        <f>$W$49+$W$50</f>
        <v>0</v>
      </c>
      <c r="X51" s="526">
        <f>$X$49+$X$50</f>
        <v>0</v>
      </c>
    </row>
    <row r="52" spans="13:24">
      <c r="M52" s="361">
        <f>$M$51+1</f>
        <v>37</v>
      </c>
      <c r="N52" s="594" t="s">
        <v>100</v>
      </c>
      <c r="O52" s="553">
        <v>-135590.00526630599</v>
      </c>
      <c r="P52" s="553">
        <v>-1551778</v>
      </c>
      <c r="Q52" s="510">
        <v>-1138</v>
      </c>
      <c r="R52" s="553"/>
      <c r="S52" s="510">
        <v>1849</v>
      </c>
      <c r="T52" s="511">
        <v>189</v>
      </c>
      <c r="U52" s="511">
        <v>2213138</v>
      </c>
      <c r="V52" s="511">
        <v>0</v>
      </c>
      <c r="W52" s="511"/>
      <c r="X52" s="511"/>
    </row>
    <row r="53" spans="13:24">
      <c r="M53" s="361">
        <f>$M$52+1</f>
        <v>38</v>
      </c>
      <c r="N53" s="594" t="s">
        <v>101</v>
      </c>
      <c r="O53" s="509">
        <v>11228.4810029502</v>
      </c>
      <c r="P53" s="509">
        <v>1437370</v>
      </c>
      <c r="Q53" s="510">
        <v>21652</v>
      </c>
      <c r="R53" s="509"/>
      <c r="S53" s="510">
        <v>3043080</v>
      </c>
      <c r="T53" s="511">
        <v>4464491</v>
      </c>
      <c r="U53" s="511">
        <v>1953120</v>
      </c>
      <c r="V53" s="511">
        <v>2095251</v>
      </c>
      <c r="W53" s="511"/>
      <c r="X53" s="511"/>
    </row>
    <row r="54" spans="13:24">
      <c r="M54" s="361">
        <f>$M$53+1</f>
        <v>39</v>
      </c>
      <c r="N54" s="594" t="s">
        <v>102</v>
      </c>
      <c r="O54" s="509">
        <v>-4689.0578424505202</v>
      </c>
      <c r="P54" s="509">
        <v>-4141</v>
      </c>
      <c r="Q54" s="510">
        <v>-17519</v>
      </c>
      <c r="R54" s="509"/>
      <c r="S54" s="510">
        <v>0</v>
      </c>
      <c r="T54" s="511">
        <v>0</v>
      </c>
      <c r="U54" s="511">
        <v>0</v>
      </c>
      <c r="V54" s="511">
        <v>0</v>
      </c>
      <c r="W54" s="511"/>
      <c r="X54" s="511"/>
    </row>
    <row r="55" spans="13:24">
      <c r="M55" s="361">
        <f>$M$54+1</f>
        <v>40</v>
      </c>
      <c r="N55" s="595" t="s">
        <v>62</v>
      </c>
      <c r="O55" s="509">
        <f>+$O$13+$O$14</f>
        <v>-2008.3545093387502</v>
      </c>
      <c r="P55" s="509">
        <v>-4177</v>
      </c>
      <c r="Q55" s="520">
        <v>138</v>
      </c>
      <c r="R55" s="509"/>
      <c r="S55" s="510">
        <v>0</v>
      </c>
      <c r="T55" s="511">
        <v>0</v>
      </c>
      <c r="U55" s="511">
        <v>0</v>
      </c>
      <c r="V55" s="511">
        <v>0</v>
      </c>
      <c r="W55" s="511"/>
      <c r="X55" s="511"/>
    </row>
    <row r="56" spans="13:24">
      <c r="M56" s="361">
        <f>$M$55+1</f>
        <v>41</v>
      </c>
      <c r="N56" s="521" t="s">
        <v>103</v>
      </c>
      <c r="O56" s="534">
        <f>SUM($O$51:$O$55)</f>
        <v>-42450.519728194922</v>
      </c>
      <c r="P56" s="534">
        <f>SUM($P$51:$P$55)</f>
        <v>6302</v>
      </c>
      <c r="Q56" s="535">
        <f>SUM($Q$51:$Q$55)</f>
        <v>84545</v>
      </c>
      <c r="R56" s="534">
        <f>SUM($R$51:$R$55)</f>
        <v>306648</v>
      </c>
      <c r="S56" s="535">
        <f>SUM($S$51:$S$55)</f>
        <v>2936900</v>
      </c>
      <c r="T56" s="526">
        <f>SUM($T$51:$T$55)</f>
        <v>7704432</v>
      </c>
      <c r="U56" s="526">
        <f>SUM($U$51:$U$55)</f>
        <v>5608749</v>
      </c>
      <c r="V56" s="526">
        <f>SUM($V$51:$V$55)</f>
        <v>5292738</v>
      </c>
      <c r="W56" s="526">
        <f>SUM($W$51:$W$55)</f>
        <v>0</v>
      </c>
      <c r="X56" s="526">
        <f>SUM($X$51:$X$55)</f>
        <v>0</v>
      </c>
    </row>
    <row r="57" spans="13:24">
      <c r="M57" s="361">
        <f>$M$56+1</f>
        <v>42</v>
      </c>
      <c r="N57" s="596" t="s">
        <v>432</v>
      </c>
      <c r="O57" s="509">
        <v>217.81034138958901</v>
      </c>
      <c r="P57" s="509">
        <v>22</v>
      </c>
      <c r="Q57" s="510">
        <v>236</v>
      </c>
      <c r="R57" s="509"/>
      <c r="S57" s="510">
        <v>0</v>
      </c>
      <c r="T57" s="511">
        <v>0</v>
      </c>
      <c r="U57" s="511">
        <v>0</v>
      </c>
      <c r="V57" s="511">
        <v>0</v>
      </c>
      <c r="W57" s="511"/>
      <c r="X57" s="511"/>
    </row>
    <row r="58" spans="13:24">
      <c r="M58" s="361">
        <f>$M$57+1</f>
        <v>43</v>
      </c>
      <c r="N58" s="596" t="s">
        <v>104</v>
      </c>
      <c r="O58" s="509">
        <v>-20548.3094133948</v>
      </c>
      <c r="P58" s="509">
        <v>-40194</v>
      </c>
      <c r="Q58" s="510">
        <v>0</v>
      </c>
      <c r="R58" s="509"/>
      <c r="S58" s="510">
        <v>0</v>
      </c>
      <c r="T58" s="511">
        <v>0</v>
      </c>
      <c r="U58" s="511">
        <v>0</v>
      </c>
      <c r="V58" s="511">
        <v>0</v>
      </c>
      <c r="W58" s="511"/>
      <c r="X58" s="511"/>
    </row>
    <row r="59" spans="13:24">
      <c r="M59" s="361">
        <f>$M$58+1</f>
        <v>44</v>
      </c>
      <c r="N59" s="596" t="s">
        <v>105</v>
      </c>
      <c r="O59" s="509">
        <v>0</v>
      </c>
      <c r="P59" s="519">
        <v>0</v>
      </c>
      <c r="Q59" s="510">
        <v>0</v>
      </c>
      <c r="R59" s="509"/>
      <c r="S59" s="520">
        <v>0</v>
      </c>
      <c r="T59" s="511">
        <v>0</v>
      </c>
      <c r="U59" s="511">
        <v>0</v>
      </c>
      <c r="V59" s="511">
        <v>0</v>
      </c>
      <c r="W59" s="511"/>
      <c r="X59" s="511"/>
    </row>
    <row r="60" spans="13:24" ht="10.5" customHeight="1">
      <c r="M60" s="361">
        <f>$M$59+1</f>
        <v>45</v>
      </c>
      <c r="N60" s="521" t="s">
        <v>106</v>
      </c>
      <c r="O60" s="523">
        <f>SUM($O$56:$O$59)</f>
        <v>-62781.018800200138</v>
      </c>
      <c r="P60" s="592">
        <f>SUM($P$56:$P$59)</f>
        <v>-33870</v>
      </c>
      <c r="Q60" s="525">
        <f>SUM($Q$56:$Q$59)</f>
        <v>84781</v>
      </c>
      <c r="R60" s="523">
        <f>SUM($R$56:$R$59)</f>
        <v>306648</v>
      </c>
      <c r="S60" s="581">
        <f>SUM($S$56:$S$59)</f>
        <v>2936900</v>
      </c>
      <c r="T60" s="526">
        <f>SUM($T$56:$T$59)</f>
        <v>7704432</v>
      </c>
      <c r="U60" s="526">
        <f>SUM($U$56:$U$59)</f>
        <v>5608749</v>
      </c>
      <c r="V60" s="526">
        <f>SUM($V$56:$V$59)</f>
        <v>5292738</v>
      </c>
      <c r="W60" s="526">
        <f>SUM($W$56:$W$59)</f>
        <v>0</v>
      </c>
      <c r="X60" s="526">
        <f>SUM($X$56:$X$59)</f>
        <v>0</v>
      </c>
    </row>
    <row r="61" spans="13:24">
      <c r="M61" s="361">
        <f>$M$60+1</f>
        <v>46</v>
      </c>
      <c r="N61" s="549" t="s">
        <v>107</v>
      </c>
      <c r="O61" s="556">
        <v>-33648.118701523097</v>
      </c>
      <c r="P61" s="556">
        <v>-105787</v>
      </c>
      <c r="Q61" s="593">
        <v>-165632</v>
      </c>
      <c r="R61" s="556">
        <v>-270000</v>
      </c>
      <c r="S61" s="593">
        <v>613824</v>
      </c>
      <c r="T61" s="582">
        <v>363894</v>
      </c>
      <c r="U61" s="582">
        <v>570659</v>
      </c>
      <c r="V61" s="582">
        <v>1002649</v>
      </c>
      <c r="W61" s="582"/>
      <c r="X61" s="582"/>
    </row>
    <row r="62" spans="13:24">
      <c r="M62" s="361">
        <f>$M$61+1</f>
        <v>47</v>
      </c>
      <c r="N62" s="597" t="s">
        <v>108</v>
      </c>
      <c r="O62" s="598">
        <f>SUM($O$60:$O$61)</f>
        <v>-96429.137501723235</v>
      </c>
      <c r="P62" s="598">
        <f>SUM($P$60:$P$61)</f>
        <v>-139657</v>
      </c>
      <c r="Q62" s="599">
        <f>SUM($Q$60:$Q$61)</f>
        <v>-80851</v>
      </c>
      <c r="R62" s="598">
        <f>SUM($R$60:$R$61)</f>
        <v>36648</v>
      </c>
      <c r="S62" s="599">
        <f>SUM($S$60:$S$61)</f>
        <v>3550724</v>
      </c>
      <c r="T62" s="600">
        <f>SUM($T$60:$T$61)</f>
        <v>8068326</v>
      </c>
      <c r="U62" s="600">
        <f>SUM($U$60:$U$61)</f>
        <v>6179408</v>
      </c>
      <c r="V62" s="600">
        <f>SUM($V$60:$V$61)</f>
        <v>6295387</v>
      </c>
      <c r="W62" s="600">
        <f>SUM($W$60:$W$61)</f>
        <v>0</v>
      </c>
      <c r="X62" s="600">
        <f>SUM($X$60:$X$61)</f>
        <v>0</v>
      </c>
    </row>
    <row r="63" spans="13:24">
      <c r="M63" s="361">
        <f>$M$62+1</f>
        <v>48</v>
      </c>
      <c r="N63" s="601" t="s">
        <v>109</v>
      </c>
      <c r="O63" s="509">
        <v>0</v>
      </c>
      <c r="P63" s="509">
        <v>0</v>
      </c>
      <c r="Q63" s="510">
        <v>0</v>
      </c>
      <c r="R63" s="509"/>
      <c r="S63" s="510">
        <v>0</v>
      </c>
      <c r="T63" s="511">
        <v>0</v>
      </c>
      <c r="U63" s="511">
        <v>0</v>
      </c>
      <c r="V63" s="511">
        <v>0</v>
      </c>
      <c r="W63" s="511"/>
      <c r="X63" s="511"/>
    </row>
    <row r="64" spans="13:24">
      <c r="M64" s="361">
        <f>$M$63+1</f>
        <v>49</v>
      </c>
      <c r="N64" s="514" t="s">
        <v>110</v>
      </c>
      <c r="O64" s="509">
        <v>22543.8816257037</v>
      </c>
      <c r="P64" s="509">
        <v>38117</v>
      </c>
      <c r="Q64" s="510">
        <v>0</v>
      </c>
      <c r="R64" s="509"/>
      <c r="S64" s="510">
        <v>0</v>
      </c>
      <c r="T64" s="511">
        <v>0</v>
      </c>
      <c r="U64" s="511">
        <v>0</v>
      </c>
      <c r="V64" s="511">
        <v>0</v>
      </c>
      <c r="W64" s="511"/>
      <c r="X64" s="511"/>
    </row>
    <row r="65" spans="13:24">
      <c r="M65" s="361">
        <f>$M$64+1</f>
        <v>50</v>
      </c>
      <c r="N65" s="602" t="s">
        <v>75</v>
      </c>
      <c r="O65" s="509">
        <f>+$O$21</f>
        <v>0</v>
      </c>
      <c r="P65" s="509">
        <v>0</v>
      </c>
      <c r="Q65" s="510">
        <v>0</v>
      </c>
      <c r="R65" s="509"/>
      <c r="S65" s="510">
        <v>0</v>
      </c>
      <c r="T65" s="511">
        <v>0</v>
      </c>
      <c r="U65" s="511">
        <v>0</v>
      </c>
      <c r="V65" s="511">
        <v>0</v>
      </c>
      <c r="W65" s="511"/>
      <c r="X65" s="511"/>
    </row>
    <row r="66" spans="13:24">
      <c r="M66" s="361">
        <f>$M$65+1</f>
        <v>51</v>
      </c>
      <c r="N66" s="603" t="s">
        <v>111</v>
      </c>
      <c r="O66" s="534">
        <f>SUM($O$62:$O$65)</f>
        <v>-73885.255876019539</v>
      </c>
      <c r="P66" s="534">
        <f>SUM($P$62:$P$65)</f>
        <v>-101540</v>
      </c>
      <c r="Q66" s="535">
        <f>SUM($Q$62:$Q$65)</f>
        <v>-80851</v>
      </c>
      <c r="R66" s="534">
        <f>SUM($R$62:$R$65)</f>
        <v>36648</v>
      </c>
      <c r="S66" s="535">
        <f>SUM($S$62:$S$65)</f>
        <v>3550724</v>
      </c>
      <c r="T66" s="604">
        <f>SUM($T$62:$T$65)</f>
        <v>8068326</v>
      </c>
      <c r="U66" s="604">
        <f>SUM($U$62:$U$65)</f>
        <v>6179408</v>
      </c>
      <c r="V66" s="604">
        <f>SUM($V$62:$V$65)</f>
        <v>6295387</v>
      </c>
      <c r="W66" s="604">
        <f>SUM($W$62:$W$65)</f>
        <v>0</v>
      </c>
      <c r="X66" s="604">
        <f>SUM($X$62:$X$65)</f>
        <v>0</v>
      </c>
    </row>
    <row r="67" spans="13:24">
      <c r="M67" s="361"/>
      <c r="N67" s="602" t="s">
        <v>112</v>
      </c>
      <c r="O67" s="519">
        <f>118631.47615079+$O$66</f>
        <v>44746.220274770458</v>
      </c>
      <c r="P67" s="519">
        <f>118631.47615079+$P$66</f>
        <v>17091.476150789997</v>
      </c>
      <c r="Q67" s="519">
        <f>118631.47615079+$Q$66</f>
        <v>37780.476150789997</v>
      </c>
      <c r="R67" s="519">
        <f>118631.47615079+$R$66</f>
        <v>155279.47615079</v>
      </c>
      <c r="S67" s="519">
        <f>118631.47615079+$S$66</f>
        <v>3669355.4761507902</v>
      </c>
      <c r="T67" s="519">
        <f>118631.47615079+$T$66</f>
        <v>8186957.4761507902</v>
      </c>
      <c r="U67" s="519">
        <f>118631.47615079+$U$66</f>
        <v>6298039.4761507902</v>
      </c>
      <c r="V67" s="519">
        <f>118631.47615079+$V$66</f>
        <v>6414018.4761507902</v>
      </c>
      <c r="W67" s="519">
        <f>118631.47615079+$W$66</f>
        <v>118631.47615079</v>
      </c>
      <c r="X67" s="519">
        <f>118631.47615079+$X$66</f>
        <v>118631.47615079</v>
      </c>
    </row>
    <row r="68" spans="13:24">
      <c r="M68" s="361"/>
      <c r="N68" s="362"/>
    </row>
    <row r="69" spans="13:24">
      <c r="M69" s="361"/>
      <c r="N69" s="369" t="s">
        <v>113</v>
      </c>
      <c r="O69" s="370">
        <f>$O$25</f>
        <v>44746.220274768297</v>
      </c>
      <c r="P69" s="370">
        <f>$P$25</f>
        <v>17091</v>
      </c>
      <c r="Q69" s="370">
        <f>$Q$25</f>
        <v>27244</v>
      </c>
      <c r="R69" s="370">
        <f>$R$25</f>
        <v>15681</v>
      </c>
      <c r="S69" s="370">
        <f>$S$25</f>
        <v>21762</v>
      </c>
      <c r="T69" s="370">
        <f>$T$25</f>
        <v>14169</v>
      </c>
      <c r="U69" s="370">
        <f>$U$25</f>
        <v>28735</v>
      </c>
      <c r="V69" s="370">
        <f>$V$25</f>
        <v>58066</v>
      </c>
      <c r="W69" s="370">
        <f>$W$25</f>
        <v>0</v>
      </c>
      <c r="X69" s="370">
        <f>$X$25</f>
        <v>0</v>
      </c>
    </row>
    <row r="70" spans="13:24">
      <c r="M70" s="361"/>
      <c r="N70" s="371" t="s">
        <v>114</v>
      </c>
      <c r="O70" s="605">
        <f>$O$67-$O$69</f>
        <v>2.1609594114124775E-9</v>
      </c>
      <c r="P70" s="605">
        <f>$P$67-$P$69</f>
        <v>0.47615078999660909</v>
      </c>
      <c r="Q70" s="605">
        <f>$Q$67-$Q$69</f>
        <v>10536.476150789997</v>
      </c>
      <c r="R70" s="605">
        <f>$R$67-$R$69</f>
        <v>139598.47615079</v>
      </c>
      <c r="S70" s="605">
        <f>$S$69-$S$67</f>
        <v>-3647593.4761507902</v>
      </c>
      <c r="T70" s="605">
        <f>$T$69-$T$67</f>
        <v>-8172788.4761507902</v>
      </c>
      <c r="U70" s="605">
        <f>$U$69-$U$67</f>
        <v>-6269304.4761507902</v>
      </c>
      <c r="V70" s="605">
        <f>$V$69-$V$67</f>
        <v>-6355952.4761507902</v>
      </c>
      <c r="W70" s="605">
        <f>$W$69-$W$67</f>
        <v>-118631.47615079</v>
      </c>
      <c r="X70" s="605">
        <f>$X$69-$X$67</f>
        <v>-118631.47615079</v>
      </c>
    </row>
  </sheetData>
  <mergeCells count="2">
    <mergeCell ref="E1:P1"/>
    <mergeCell ref="Q1:S1"/>
  </mergeCells>
  <pageMargins left="0.23622047244094499" right="0.23622047244094499" top="0.74803149606299202" bottom="0.74803149606299202" header="0.31496062992126" footer="0.31496062992126"/>
  <pageSetup paperSize="9" scale="56" fitToHeight="2" orientation="landscape" r:id="rId1"/>
  <headerFooter>
    <oddHeader>&amp;CCapljina Water Supply System</oddHeader>
    <oddFooter>&amp;LDate printed: &amp;D
© 2014 Aspiro. All rights reserved.&amp;C&amp;A&amp;RFile: &amp;F
Page: &amp;P of &amp;N</oddFooter>
  </headerFooter>
  <drawing r:id="rId2"/>
  <legacyDrawing r:id="rId3"/>
</worksheet>
</file>

<file path=xl/worksheets/sheet8.xml><?xml version="1.0" encoding="utf-8"?>
<worksheet xmlns="http://schemas.openxmlformats.org/spreadsheetml/2006/main" xmlns:r="http://schemas.openxmlformats.org/officeDocument/2006/relationships">
  <sheetPr>
    <pageSetUpPr fitToPage="1"/>
  </sheetPr>
  <dimension ref="A1:I9"/>
  <sheetViews>
    <sheetView showGridLines="0" view="pageLayout" zoomScaleNormal="70" workbookViewId="0">
      <selection activeCell="M26" sqref="M26"/>
    </sheetView>
  </sheetViews>
  <sheetFormatPr defaultColWidth="9.140625" defaultRowHeight="15"/>
  <cols>
    <col min="1" max="1" width="10" style="106" customWidth="1"/>
    <col min="2" max="2" width="23.85546875" style="77" customWidth="1"/>
    <col min="3" max="3" width="13.28515625" style="76" bestFit="1" customWidth="1"/>
    <col min="4" max="4" width="13.42578125" style="77" customWidth="1"/>
    <col min="5" max="5" width="9.140625" style="106"/>
    <col min="6" max="6" width="27.42578125" style="77" customWidth="1"/>
    <col min="7" max="7" width="9.7109375" style="107" bestFit="1" customWidth="1"/>
    <col min="8" max="8" width="14.140625" style="76" customWidth="1"/>
    <col min="9" max="16384" width="9.140625" style="76"/>
  </cols>
  <sheetData>
    <row r="1" spans="1:9" ht="52.5" customHeight="1">
      <c r="A1" s="705"/>
      <c r="B1" s="705"/>
      <c r="C1" s="706" t="s">
        <v>330</v>
      </c>
      <c r="D1" s="705"/>
      <c r="E1" s="705"/>
      <c r="F1" s="705"/>
      <c r="G1" s="707"/>
      <c r="H1" s="707"/>
      <c r="I1" s="707"/>
    </row>
    <row r="2" spans="1:9" ht="3.75" customHeight="1"/>
    <row r="3" spans="1:9" s="106" customFormat="1">
      <c r="A3" s="112" t="s">
        <v>225</v>
      </c>
      <c r="B3" s="112" t="s">
        <v>226</v>
      </c>
      <c r="C3" s="113" t="s">
        <v>227</v>
      </c>
      <c r="D3" s="112" t="s">
        <v>228</v>
      </c>
      <c r="E3" s="113" t="s">
        <v>229</v>
      </c>
      <c r="F3" s="112" t="s">
        <v>230</v>
      </c>
      <c r="G3" s="112" t="s">
        <v>224</v>
      </c>
      <c r="H3" s="113" t="s">
        <v>222</v>
      </c>
      <c r="I3" s="113" t="s">
        <v>129</v>
      </c>
    </row>
    <row r="4" spans="1:9" ht="67.5">
      <c r="A4" s="190" t="s">
        <v>238</v>
      </c>
      <c r="B4" s="111" t="s">
        <v>231</v>
      </c>
      <c r="C4" s="199" t="s">
        <v>291</v>
      </c>
      <c r="D4" s="111" t="s">
        <v>234</v>
      </c>
      <c r="E4" s="270" t="s">
        <v>241</v>
      </c>
      <c r="F4" s="111" t="s">
        <v>233</v>
      </c>
      <c r="G4" s="110" t="s">
        <v>371</v>
      </c>
      <c r="H4" s="125">
        <v>41729</v>
      </c>
      <c r="I4" s="269" t="s">
        <v>368</v>
      </c>
    </row>
    <row r="5" spans="1:9" ht="67.5">
      <c r="A5" s="110" t="s">
        <v>239</v>
      </c>
      <c r="B5" s="608" t="s">
        <v>449</v>
      </c>
      <c r="C5" s="111" t="s">
        <v>232</v>
      </c>
      <c r="D5" s="111" t="s">
        <v>234</v>
      </c>
      <c r="E5" s="270" t="s">
        <v>241</v>
      </c>
      <c r="F5" s="111" t="s">
        <v>290</v>
      </c>
      <c r="G5" s="110" t="s">
        <v>371</v>
      </c>
      <c r="H5" s="329" t="s">
        <v>452</v>
      </c>
      <c r="I5" s="334" t="s">
        <v>404</v>
      </c>
    </row>
    <row r="6" spans="1:9" ht="45">
      <c r="A6" s="110" t="s">
        <v>239</v>
      </c>
      <c r="B6" s="333" t="s">
        <v>293</v>
      </c>
      <c r="C6" s="111" t="s">
        <v>292</v>
      </c>
      <c r="D6" s="111" t="s">
        <v>234</v>
      </c>
      <c r="E6" s="270" t="s">
        <v>241</v>
      </c>
      <c r="F6" s="111" t="s">
        <v>294</v>
      </c>
      <c r="G6" s="110" t="s">
        <v>371</v>
      </c>
      <c r="H6" s="329" t="s">
        <v>443</v>
      </c>
      <c r="I6" s="334" t="s">
        <v>404</v>
      </c>
    </row>
    <row r="7" spans="1:9" ht="45">
      <c r="A7" s="110" t="s">
        <v>240</v>
      </c>
      <c r="B7" s="111" t="s">
        <v>369</v>
      </c>
      <c r="C7" s="111" t="s">
        <v>237</v>
      </c>
      <c r="D7" s="111" t="s">
        <v>236</v>
      </c>
      <c r="E7" s="271" t="s">
        <v>235</v>
      </c>
      <c r="F7" s="111" t="s">
        <v>370</v>
      </c>
      <c r="G7" s="110" t="s">
        <v>8</v>
      </c>
      <c r="H7" s="110" t="s">
        <v>295</v>
      </c>
      <c r="I7" s="309" t="s">
        <v>404</v>
      </c>
    </row>
    <row r="8" spans="1:9" ht="56.25">
      <c r="A8" s="110" t="s">
        <v>0</v>
      </c>
      <c r="B8" s="111" t="s">
        <v>288</v>
      </c>
      <c r="C8" s="111" t="s">
        <v>289</v>
      </c>
      <c r="D8" s="111" t="s">
        <v>234</v>
      </c>
      <c r="E8" s="271" t="s">
        <v>235</v>
      </c>
      <c r="F8" s="111" t="s">
        <v>433</v>
      </c>
      <c r="G8" s="110" t="s">
        <v>9</v>
      </c>
      <c r="H8" s="125" t="s">
        <v>440</v>
      </c>
      <c r="I8" s="309" t="s">
        <v>404</v>
      </c>
    </row>
    <row r="9" spans="1:9" ht="150.75" customHeight="1">
      <c r="A9" s="110" t="s">
        <v>0</v>
      </c>
      <c r="B9" s="111" t="s">
        <v>373</v>
      </c>
      <c r="C9" s="111" t="s">
        <v>378</v>
      </c>
      <c r="D9" s="111" t="s">
        <v>234</v>
      </c>
      <c r="E9" s="271" t="s">
        <v>235</v>
      </c>
      <c r="F9" s="111" t="s">
        <v>374</v>
      </c>
      <c r="G9" s="110" t="s">
        <v>372</v>
      </c>
      <c r="H9" s="125" t="s">
        <v>451</v>
      </c>
      <c r="I9" s="309" t="s">
        <v>404</v>
      </c>
    </row>
  </sheetData>
  <mergeCells count="3">
    <mergeCell ref="A1:B1"/>
    <mergeCell ref="C1:F1"/>
    <mergeCell ref="G1:I1"/>
  </mergeCells>
  <hyperlinks>
    <hyperlink ref="B3" r:id="rId1"/>
  </hyperlinks>
  <pageMargins left="0.7" right="0.7" top="0.30208333333333331" bottom="0.75" header="0.3" footer="0.3"/>
  <pageSetup paperSize="9" orientation="landscape" r:id="rId2"/>
  <headerFooter>
    <oddFooter>&amp;LDate printed: &amp;D&amp;RFile: &amp;FPage: &amp;P of &amp;N</oddFooter>
  </headerFooter>
  <drawing r:id="rId3"/>
</worksheet>
</file>

<file path=xl/worksheets/sheet9.xml><?xml version="1.0" encoding="utf-8"?>
<worksheet xmlns="http://schemas.openxmlformats.org/spreadsheetml/2006/main" xmlns:r="http://schemas.openxmlformats.org/officeDocument/2006/relationships">
  <sheetPr>
    <tabColor theme="7" tint="-0.249977111117893"/>
    <pageSetUpPr fitToPage="1"/>
  </sheetPr>
  <dimension ref="A1:AA34"/>
  <sheetViews>
    <sheetView showGridLines="0" view="pageLayout" topLeftCell="A13" zoomScale="85" zoomScaleNormal="90" zoomScalePageLayoutView="85" workbookViewId="0">
      <selection activeCell="D24" sqref="D24"/>
    </sheetView>
  </sheetViews>
  <sheetFormatPr defaultRowHeight="15"/>
  <cols>
    <col min="1" max="1" width="3.85546875" bestFit="1" customWidth="1"/>
    <col min="2" max="2" width="29.5703125" style="204" customWidth="1"/>
    <col min="3" max="6" width="9.28515625" customWidth="1"/>
    <col min="7" max="7" width="7.85546875" customWidth="1"/>
    <col min="8" max="8" width="9.28515625" customWidth="1"/>
    <col min="9" max="11" width="9.140625" customWidth="1"/>
    <col min="12" max="13" width="9.28515625" customWidth="1"/>
    <col min="14" max="14" width="7.28515625" customWidth="1"/>
    <col min="15" max="17" width="9.28515625" customWidth="1"/>
    <col min="18" max="18" width="0" hidden="1" customWidth="1"/>
    <col min="19" max="21" width="9.140625" hidden="1" customWidth="1"/>
    <col min="22" max="26" width="0" hidden="1" customWidth="1"/>
    <col min="27" max="27" width="8" hidden="1" customWidth="1"/>
  </cols>
  <sheetData>
    <row r="1" spans="1:27">
      <c r="A1" s="134"/>
      <c r="B1" s="200"/>
      <c r="C1" s="141"/>
      <c r="D1" s="708" t="s">
        <v>331</v>
      </c>
      <c r="E1" s="708"/>
      <c r="F1" s="708"/>
      <c r="G1" s="708"/>
      <c r="H1" s="708"/>
      <c r="I1" s="708"/>
      <c r="J1" s="708"/>
      <c r="K1" s="708"/>
      <c r="L1" s="708"/>
      <c r="M1" s="708"/>
      <c r="N1" s="709"/>
      <c r="O1" s="134"/>
      <c r="P1" s="135"/>
      <c r="Q1" s="136"/>
    </row>
    <row r="2" spans="1:27" ht="15" customHeight="1">
      <c r="A2" s="137"/>
      <c r="B2" s="201"/>
      <c r="C2" s="142" t="s">
        <v>332</v>
      </c>
      <c r="D2" s="710"/>
      <c r="E2" s="710"/>
      <c r="F2" s="710"/>
      <c r="G2" s="710"/>
      <c r="H2" s="710"/>
      <c r="I2" s="710"/>
      <c r="J2" s="710"/>
      <c r="K2" s="710"/>
      <c r="L2" s="710"/>
      <c r="M2" s="710"/>
      <c r="N2" s="711"/>
      <c r="O2" s="137"/>
      <c r="P2" s="138"/>
      <c r="Q2" s="139"/>
    </row>
    <row r="3" spans="1:27">
      <c r="A3" s="137"/>
      <c r="B3" s="201"/>
      <c r="C3" s="140" t="s">
        <v>268</v>
      </c>
      <c r="D3" s="710"/>
      <c r="E3" s="710"/>
      <c r="F3" s="710"/>
      <c r="G3" s="710"/>
      <c r="H3" s="710"/>
      <c r="I3" s="710"/>
      <c r="J3" s="710"/>
      <c r="K3" s="710"/>
      <c r="L3" s="710"/>
      <c r="M3" s="710"/>
      <c r="N3" s="711"/>
      <c r="O3" s="137"/>
      <c r="P3" s="138"/>
      <c r="Q3" s="139"/>
    </row>
    <row r="4" spans="1:27" ht="15.75" thickBot="1">
      <c r="A4" s="272"/>
      <c r="B4" s="273"/>
      <c r="C4" s="274"/>
      <c r="D4" s="712"/>
      <c r="E4" s="712"/>
      <c r="F4" s="712"/>
      <c r="G4" s="712"/>
      <c r="H4" s="712"/>
      <c r="I4" s="712"/>
      <c r="J4" s="712"/>
      <c r="K4" s="712"/>
      <c r="L4" s="712"/>
      <c r="M4" s="712"/>
      <c r="N4" s="713"/>
      <c r="O4" s="272"/>
      <c r="P4" s="275"/>
      <c r="Q4" s="276"/>
    </row>
    <row r="5" spans="1:27">
      <c r="A5" s="299">
        <v>1</v>
      </c>
      <c r="B5" s="202">
        <v>2</v>
      </c>
      <c r="C5" s="299">
        <v>3</v>
      </c>
      <c r="D5" s="299">
        <v>4</v>
      </c>
      <c r="E5" s="299">
        <v>5</v>
      </c>
      <c r="F5" s="299">
        <v>6</v>
      </c>
      <c r="G5" s="299">
        <v>7</v>
      </c>
      <c r="H5" s="299">
        <v>8</v>
      </c>
      <c r="I5" s="299">
        <v>9</v>
      </c>
      <c r="J5" s="299">
        <v>10</v>
      </c>
      <c r="K5" s="299">
        <v>11</v>
      </c>
      <c r="L5" s="299">
        <v>12</v>
      </c>
      <c r="M5" s="130"/>
      <c r="N5" s="131"/>
      <c r="O5" s="132"/>
      <c r="P5" s="299">
        <v>13</v>
      </c>
      <c r="Q5" s="299">
        <v>14</v>
      </c>
      <c r="R5" s="2"/>
      <c r="S5" s="70">
        <v>10</v>
      </c>
      <c r="T5" s="70">
        <v>11</v>
      </c>
      <c r="U5" s="70">
        <v>12</v>
      </c>
      <c r="V5" s="71"/>
      <c r="W5" s="72"/>
      <c r="X5" s="73"/>
      <c r="Y5" s="70">
        <v>13</v>
      </c>
      <c r="Z5" s="299">
        <v>14</v>
      </c>
      <c r="AA5" s="714" t="s">
        <v>4</v>
      </c>
    </row>
    <row r="6" spans="1:27" ht="24" customHeight="1">
      <c r="A6" s="715" t="s">
        <v>7</v>
      </c>
      <c r="B6" s="717" t="s">
        <v>10</v>
      </c>
      <c r="C6" s="715" t="s">
        <v>11</v>
      </c>
      <c r="D6" s="715" t="s">
        <v>12</v>
      </c>
      <c r="E6" s="719" t="s">
        <v>13</v>
      </c>
      <c r="F6" s="719"/>
      <c r="G6" s="715" t="s">
        <v>14</v>
      </c>
      <c r="H6" s="715" t="s">
        <v>15</v>
      </c>
      <c r="I6" s="715" t="s">
        <v>16</v>
      </c>
      <c r="J6" s="715" t="s">
        <v>17</v>
      </c>
      <c r="K6" s="715" t="s">
        <v>18</v>
      </c>
      <c r="L6" s="715" t="s">
        <v>296</v>
      </c>
      <c r="M6" s="720" t="s">
        <v>297</v>
      </c>
      <c r="N6" s="720" t="s">
        <v>3</v>
      </c>
      <c r="O6" s="720" t="s">
        <v>128</v>
      </c>
      <c r="P6" s="715" t="s">
        <v>20</v>
      </c>
      <c r="Q6" s="715" t="s">
        <v>21</v>
      </c>
      <c r="R6" s="2"/>
      <c r="S6" s="715" t="s">
        <v>17</v>
      </c>
      <c r="T6" s="715" t="s">
        <v>18</v>
      </c>
      <c r="U6" s="715" t="s">
        <v>19</v>
      </c>
      <c r="V6" s="720" t="s">
        <v>127</v>
      </c>
      <c r="W6" s="720" t="s">
        <v>3</v>
      </c>
      <c r="X6" s="720" t="s">
        <v>128</v>
      </c>
      <c r="Y6" s="715" t="s">
        <v>20</v>
      </c>
      <c r="Z6" s="719" t="s">
        <v>21</v>
      </c>
      <c r="AA6" s="714"/>
    </row>
    <row r="7" spans="1:27">
      <c r="A7" s="716"/>
      <c r="B7" s="718"/>
      <c r="C7" s="716"/>
      <c r="D7" s="716"/>
      <c r="E7" s="299" t="s">
        <v>23</v>
      </c>
      <c r="F7" s="299" t="s">
        <v>24</v>
      </c>
      <c r="G7" s="716"/>
      <c r="H7" s="716"/>
      <c r="I7" s="716"/>
      <c r="J7" s="716"/>
      <c r="K7" s="716"/>
      <c r="L7" s="716"/>
      <c r="M7" s="721"/>
      <c r="N7" s="721"/>
      <c r="O7" s="721"/>
      <c r="P7" s="716"/>
      <c r="Q7" s="716"/>
      <c r="R7" s="2"/>
      <c r="S7" s="716"/>
      <c r="T7" s="716"/>
      <c r="U7" s="716"/>
      <c r="V7" s="721"/>
      <c r="W7" s="721"/>
      <c r="X7" s="721"/>
      <c r="Y7" s="716"/>
      <c r="Z7" s="719"/>
      <c r="AA7" s="714"/>
    </row>
    <row r="8" spans="1:27">
      <c r="A8" s="3"/>
      <c r="B8" s="306" t="s">
        <v>22</v>
      </c>
      <c r="C8" s="3"/>
      <c r="D8" s="3"/>
      <c r="E8" s="3"/>
      <c r="F8" s="3"/>
      <c r="G8" s="3"/>
      <c r="H8" s="3"/>
      <c r="I8" s="3"/>
      <c r="J8" s="3"/>
      <c r="K8" s="3"/>
      <c r="L8" s="3"/>
      <c r="M8" s="3"/>
      <c r="N8" s="3"/>
      <c r="O8" s="3"/>
      <c r="P8" s="3"/>
      <c r="Q8" s="3"/>
      <c r="R8" s="7"/>
      <c r="S8" s="3"/>
      <c r="T8" s="3"/>
      <c r="U8" s="3"/>
      <c r="V8" s="3"/>
      <c r="W8" s="3"/>
      <c r="X8" s="3"/>
      <c r="Y8" s="3"/>
      <c r="Z8" s="3"/>
      <c r="AA8" s="8"/>
    </row>
    <row r="9" spans="1:27" ht="40.5" customHeight="1">
      <c r="A9" s="724" t="s">
        <v>410</v>
      </c>
      <c r="B9" s="726" t="s">
        <v>25</v>
      </c>
      <c r="C9" s="300">
        <v>2900</v>
      </c>
      <c r="D9" s="300">
        <v>1000</v>
      </c>
      <c r="E9" s="724" t="s">
        <v>26</v>
      </c>
      <c r="F9" s="313">
        <v>1900</v>
      </c>
      <c r="G9" s="724" t="s">
        <v>22</v>
      </c>
      <c r="H9" s="724" t="s">
        <v>27</v>
      </c>
      <c r="I9" s="724"/>
      <c r="J9" s="304"/>
      <c r="K9" s="304"/>
      <c r="L9" s="74">
        <v>41275</v>
      </c>
      <c r="M9" s="74">
        <v>41306</v>
      </c>
      <c r="N9" s="74">
        <v>41320</v>
      </c>
      <c r="O9" s="74">
        <v>41407</v>
      </c>
      <c r="P9" s="74">
        <f>L9+130</f>
        <v>41405</v>
      </c>
      <c r="Q9" s="74">
        <f>P9+300</f>
        <v>41705</v>
      </c>
      <c r="R9" s="7"/>
      <c r="S9" s="722">
        <f t="shared" ref="S9:Z9" si="0">J9-J10</f>
        <v>0</v>
      </c>
      <c r="T9" s="722">
        <f t="shared" si="0"/>
        <v>0</v>
      </c>
      <c r="U9" s="722">
        <f t="shared" si="0"/>
        <v>-57</v>
      </c>
      <c r="V9" s="722">
        <f t="shared" si="0"/>
        <v>41306</v>
      </c>
      <c r="W9" s="722">
        <f t="shared" si="0"/>
        <v>41320</v>
      </c>
      <c r="X9" s="722">
        <f t="shared" si="0"/>
        <v>41407</v>
      </c>
      <c r="Y9" s="722">
        <f t="shared" si="0"/>
        <v>-204</v>
      </c>
      <c r="Z9" s="722">
        <f t="shared" si="0"/>
        <v>-208</v>
      </c>
      <c r="AA9" s="3"/>
    </row>
    <row r="10" spans="1:27" ht="39" customHeight="1">
      <c r="A10" s="725"/>
      <c r="B10" s="727"/>
      <c r="C10" s="311">
        <v>2200</v>
      </c>
      <c r="D10" s="312">
        <v>1000</v>
      </c>
      <c r="E10" s="725"/>
      <c r="F10" s="311">
        <v>1200</v>
      </c>
      <c r="G10" s="725"/>
      <c r="H10" s="725"/>
      <c r="I10" s="725"/>
      <c r="J10" s="277"/>
      <c r="K10" s="277"/>
      <c r="L10" s="278">
        <v>41332</v>
      </c>
      <c r="M10" s="278"/>
      <c r="N10" s="278"/>
      <c r="O10" s="278"/>
      <c r="P10" s="278">
        <v>41609</v>
      </c>
      <c r="Q10" s="278">
        <v>41913</v>
      </c>
      <c r="R10" s="7"/>
      <c r="S10" s="723"/>
      <c r="T10" s="723"/>
      <c r="U10" s="723"/>
      <c r="V10" s="723"/>
      <c r="W10" s="723"/>
      <c r="X10" s="723"/>
      <c r="Y10" s="723"/>
      <c r="Z10" s="723"/>
      <c r="AA10" s="3"/>
    </row>
    <row r="11" spans="1:27" ht="58.5" customHeight="1">
      <c r="A11" s="724" t="s">
        <v>411</v>
      </c>
      <c r="B11" s="726" t="s">
        <v>405</v>
      </c>
      <c r="C11" s="300">
        <v>3000</v>
      </c>
      <c r="D11" s="300">
        <v>1700</v>
      </c>
      <c r="E11" s="724" t="s">
        <v>26</v>
      </c>
      <c r="F11" s="300">
        <v>1300</v>
      </c>
      <c r="G11" s="724" t="s">
        <v>22</v>
      </c>
      <c r="H11" s="724" t="s">
        <v>27</v>
      </c>
      <c r="I11" s="724"/>
      <c r="J11" s="304"/>
      <c r="K11" s="304"/>
      <c r="L11" s="74">
        <v>41306</v>
      </c>
      <c r="M11" s="74">
        <v>41333</v>
      </c>
      <c r="N11" s="74">
        <v>41379</v>
      </c>
      <c r="O11" s="74">
        <v>41438</v>
      </c>
      <c r="P11" s="74">
        <f>L11+140</f>
        <v>41446</v>
      </c>
      <c r="Q11" s="74">
        <f>P11+280</f>
        <v>41726</v>
      </c>
      <c r="R11" s="7"/>
      <c r="S11" s="722">
        <f t="shared" ref="S11:Z11" si="1">J11-J12</f>
        <v>0</v>
      </c>
      <c r="T11" s="722">
        <f t="shared" si="1"/>
        <v>0</v>
      </c>
      <c r="U11" s="722">
        <f t="shared" si="1"/>
        <v>-150</v>
      </c>
      <c r="V11" s="722">
        <f t="shared" si="1"/>
        <v>41333</v>
      </c>
      <c r="W11" s="722">
        <f t="shared" si="1"/>
        <v>41379</v>
      </c>
      <c r="X11" s="722">
        <f t="shared" si="1"/>
        <v>41438</v>
      </c>
      <c r="Y11" s="722">
        <f t="shared" si="1"/>
        <v>-194</v>
      </c>
      <c r="Z11" s="722">
        <f t="shared" si="1"/>
        <v>-218</v>
      </c>
      <c r="AA11" s="3"/>
    </row>
    <row r="12" spans="1:27" ht="36" customHeight="1">
      <c r="A12" s="725"/>
      <c r="B12" s="727"/>
      <c r="C12" s="312">
        <v>2530</v>
      </c>
      <c r="D12" s="312">
        <v>1058</v>
      </c>
      <c r="E12" s="725"/>
      <c r="F12" s="312">
        <v>1472</v>
      </c>
      <c r="G12" s="725"/>
      <c r="H12" s="725"/>
      <c r="I12" s="725"/>
      <c r="J12" s="277"/>
      <c r="K12" s="277"/>
      <c r="L12" s="278">
        <v>41456</v>
      </c>
      <c r="M12" s="278"/>
      <c r="N12" s="278"/>
      <c r="O12" s="278"/>
      <c r="P12" s="278">
        <v>41640</v>
      </c>
      <c r="Q12" s="278">
        <v>41944</v>
      </c>
      <c r="R12" s="7"/>
      <c r="S12" s="723"/>
      <c r="T12" s="723"/>
      <c r="U12" s="723"/>
      <c r="V12" s="723"/>
      <c r="W12" s="723"/>
      <c r="X12" s="723"/>
      <c r="Y12" s="723"/>
      <c r="Z12" s="723"/>
      <c r="AA12" s="3"/>
    </row>
    <row r="13" spans="1:27" ht="46.5" customHeight="1">
      <c r="A13" s="724" t="s">
        <v>412</v>
      </c>
      <c r="B13" s="726" t="s">
        <v>406</v>
      </c>
      <c r="C13" s="300">
        <v>2500</v>
      </c>
      <c r="D13" s="300">
        <v>1800</v>
      </c>
      <c r="E13" s="724"/>
      <c r="F13" s="300">
        <v>700</v>
      </c>
      <c r="G13" s="724" t="s">
        <v>22</v>
      </c>
      <c r="H13" s="724" t="s">
        <v>27</v>
      </c>
      <c r="I13" s="724"/>
      <c r="J13" s="304"/>
      <c r="K13" s="304"/>
      <c r="L13" s="74">
        <v>41395</v>
      </c>
      <c r="M13" s="74"/>
      <c r="N13" s="74"/>
      <c r="O13" s="74"/>
      <c r="P13" s="74">
        <f>L13+150</f>
        <v>41545</v>
      </c>
      <c r="Q13" s="74">
        <f>P13+380</f>
        <v>41925</v>
      </c>
      <c r="R13" s="7"/>
      <c r="S13" s="722">
        <f t="shared" ref="S13:Z13" si="2">J13-J14</f>
        <v>0</v>
      </c>
      <c r="T13" s="722">
        <f t="shared" si="2"/>
        <v>0</v>
      </c>
      <c r="U13" s="722">
        <f t="shared" si="2"/>
        <v>-365</v>
      </c>
      <c r="V13" s="722">
        <f t="shared" si="2"/>
        <v>0</v>
      </c>
      <c r="W13" s="722">
        <f t="shared" si="2"/>
        <v>0</v>
      </c>
      <c r="X13" s="722">
        <f t="shared" si="2"/>
        <v>0</v>
      </c>
      <c r="Y13" s="722">
        <f t="shared" si="2"/>
        <v>-276</v>
      </c>
      <c r="Z13" s="722">
        <f t="shared" si="2"/>
        <v>-200</v>
      </c>
      <c r="AA13" s="3"/>
    </row>
    <row r="14" spans="1:27" ht="27.75" customHeight="1">
      <c r="A14" s="725"/>
      <c r="B14" s="727"/>
      <c r="C14" s="314">
        <v>3200</v>
      </c>
      <c r="D14" s="314">
        <v>1462</v>
      </c>
      <c r="E14" s="725"/>
      <c r="F14" s="314">
        <v>1738</v>
      </c>
      <c r="G14" s="725"/>
      <c r="H14" s="725"/>
      <c r="I14" s="725"/>
      <c r="J14" s="277"/>
      <c r="K14" s="277"/>
      <c r="L14" s="278">
        <v>41760</v>
      </c>
      <c r="M14" s="278"/>
      <c r="N14" s="278"/>
      <c r="O14" s="278"/>
      <c r="P14" s="278">
        <v>41821</v>
      </c>
      <c r="Q14" s="278">
        <v>42125</v>
      </c>
      <c r="R14" s="7"/>
      <c r="S14" s="723"/>
      <c r="T14" s="723"/>
      <c r="U14" s="723"/>
      <c r="V14" s="723"/>
      <c r="W14" s="723"/>
      <c r="X14" s="723"/>
      <c r="Y14" s="723"/>
      <c r="Z14" s="723"/>
      <c r="AA14" s="3"/>
    </row>
    <row r="15" spans="1:27" ht="21.75" customHeight="1">
      <c r="A15" s="724">
        <v>4</v>
      </c>
      <c r="B15" s="726" t="s">
        <v>407</v>
      </c>
      <c r="C15" s="300">
        <v>400</v>
      </c>
      <c r="D15" s="728">
        <v>200</v>
      </c>
      <c r="E15" s="724"/>
      <c r="F15" s="298">
        <v>400</v>
      </c>
      <c r="G15" s="724" t="s">
        <v>28</v>
      </c>
      <c r="H15" s="724" t="s">
        <v>29</v>
      </c>
      <c r="I15" s="724"/>
      <c r="J15" s="304"/>
      <c r="K15" s="304"/>
      <c r="L15" s="74">
        <v>41395</v>
      </c>
      <c r="M15" s="74"/>
      <c r="N15" s="74"/>
      <c r="O15" s="74"/>
      <c r="P15" s="74">
        <f>L15+50</f>
        <v>41445</v>
      </c>
      <c r="Q15" s="74">
        <f>P15+120</f>
        <v>41565</v>
      </c>
      <c r="R15" s="7"/>
      <c r="S15" s="722">
        <f t="shared" ref="S15:Z15" si="3">J15-J16</f>
        <v>0</v>
      </c>
      <c r="T15" s="722">
        <f t="shared" si="3"/>
        <v>0</v>
      </c>
      <c r="U15" s="722">
        <f t="shared" si="3"/>
        <v>-365</v>
      </c>
      <c r="V15" s="722">
        <f t="shared" si="3"/>
        <v>0</v>
      </c>
      <c r="W15" s="722">
        <f t="shared" si="3"/>
        <v>0</v>
      </c>
      <c r="X15" s="722">
        <f t="shared" si="3"/>
        <v>0</v>
      </c>
      <c r="Y15" s="722">
        <f t="shared" si="3"/>
        <v>41445</v>
      </c>
      <c r="Z15" s="722">
        <f t="shared" si="3"/>
        <v>41565</v>
      </c>
      <c r="AA15" s="3"/>
    </row>
    <row r="16" spans="1:27" ht="27.75" customHeight="1">
      <c r="A16" s="725"/>
      <c r="B16" s="727"/>
      <c r="C16" s="315">
        <v>200</v>
      </c>
      <c r="D16" s="729"/>
      <c r="E16" s="725"/>
      <c r="F16" s="315">
        <v>0</v>
      </c>
      <c r="G16" s="725"/>
      <c r="H16" s="725"/>
      <c r="I16" s="725"/>
      <c r="J16" s="305"/>
      <c r="K16" s="305"/>
      <c r="L16" s="279">
        <v>41760</v>
      </c>
      <c r="M16" s="279"/>
      <c r="N16" s="279"/>
      <c r="O16" s="279"/>
      <c r="P16" s="279"/>
      <c r="Q16" s="279"/>
      <c r="R16" s="7"/>
      <c r="S16" s="723"/>
      <c r="T16" s="723"/>
      <c r="U16" s="723"/>
      <c r="V16" s="723"/>
      <c r="W16" s="723"/>
      <c r="X16" s="723"/>
      <c r="Y16" s="723"/>
      <c r="Z16" s="723"/>
      <c r="AA16" s="3"/>
    </row>
    <row r="17" spans="1:27" ht="27" customHeight="1">
      <c r="A17" s="724" t="s">
        <v>413</v>
      </c>
      <c r="B17" s="726" t="s">
        <v>408</v>
      </c>
      <c r="C17" s="300">
        <v>200</v>
      </c>
      <c r="D17" s="728">
        <v>960</v>
      </c>
      <c r="E17" s="724"/>
      <c r="F17" s="300">
        <v>200</v>
      </c>
      <c r="G17" s="724" t="s">
        <v>22</v>
      </c>
      <c r="H17" s="724" t="s">
        <v>27</v>
      </c>
      <c r="I17" s="724"/>
      <c r="J17" s="304"/>
      <c r="K17" s="304"/>
      <c r="L17" s="74">
        <v>41395</v>
      </c>
      <c r="M17" s="74"/>
      <c r="N17" s="74"/>
      <c r="O17" s="74"/>
      <c r="P17" s="74">
        <f>L17+50</f>
        <v>41445</v>
      </c>
      <c r="Q17" s="74">
        <f>P17+120</f>
        <v>41565</v>
      </c>
      <c r="R17" s="7"/>
      <c r="S17" s="722">
        <f t="shared" ref="S17:Z17" si="4">J17-J18</f>
        <v>0</v>
      </c>
      <c r="T17" s="722">
        <f t="shared" si="4"/>
        <v>0</v>
      </c>
      <c r="U17" s="722">
        <f t="shared" si="4"/>
        <v>-365</v>
      </c>
      <c r="V17" s="722">
        <f t="shared" si="4"/>
        <v>0</v>
      </c>
      <c r="W17" s="722">
        <f t="shared" si="4"/>
        <v>0</v>
      </c>
      <c r="X17" s="722">
        <f t="shared" si="4"/>
        <v>0</v>
      </c>
      <c r="Y17" s="722">
        <f t="shared" si="4"/>
        <v>-376</v>
      </c>
      <c r="Z17" s="722">
        <f t="shared" si="4"/>
        <v>-499</v>
      </c>
      <c r="AA17" s="3"/>
    </row>
    <row r="18" spans="1:27" ht="24" customHeight="1">
      <c r="A18" s="725"/>
      <c r="B18" s="727"/>
      <c r="C18" s="315">
        <v>960</v>
      </c>
      <c r="D18" s="729"/>
      <c r="E18" s="725"/>
      <c r="F18" s="315">
        <v>0</v>
      </c>
      <c r="G18" s="725"/>
      <c r="H18" s="725"/>
      <c r="I18" s="725"/>
      <c r="J18" s="305"/>
      <c r="K18" s="305"/>
      <c r="L18" s="279">
        <v>41760</v>
      </c>
      <c r="M18" s="279"/>
      <c r="N18" s="279"/>
      <c r="O18" s="279"/>
      <c r="P18" s="279">
        <v>41821</v>
      </c>
      <c r="Q18" s="279">
        <v>42064</v>
      </c>
      <c r="R18" s="7"/>
      <c r="S18" s="723"/>
      <c r="T18" s="723"/>
      <c r="U18" s="723"/>
      <c r="V18" s="723"/>
      <c r="W18" s="723"/>
      <c r="X18" s="723"/>
      <c r="Y18" s="723"/>
      <c r="Z18" s="723"/>
      <c r="AA18" s="3"/>
    </row>
    <row r="19" spans="1:27" ht="24.75" customHeight="1">
      <c r="A19" s="724">
        <v>6</v>
      </c>
      <c r="B19" s="726" t="s">
        <v>30</v>
      </c>
      <c r="C19" s="300">
        <v>500</v>
      </c>
      <c r="D19" s="300">
        <v>500</v>
      </c>
      <c r="E19" s="730" t="s">
        <v>6</v>
      </c>
      <c r="F19" s="734"/>
      <c r="G19" s="730" t="s">
        <v>31</v>
      </c>
      <c r="H19" s="730" t="s">
        <v>379</v>
      </c>
      <c r="I19" s="724"/>
      <c r="J19" s="304"/>
      <c r="K19" s="304"/>
      <c r="L19" s="74">
        <v>41275</v>
      </c>
      <c r="M19" s="74">
        <v>41323</v>
      </c>
      <c r="N19" s="74">
        <v>41383</v>
      </c>
      <c r="O19" s="74">
        <v>41410</v>
      </c>
      <c r="P19" s="74">
        <f>L19+150</f>
        <v>41425</v>
      </c>
      <c r="Q19" s="74"/>
      <c r="R19" s="7"/>
      <c r="S19" s="722">
        <f t="shared" ref="S19:Z19" si="5">J19-J20</f>
        <v>0</v>
      </c>
      <c r="T19" s="722">
        <f t="shared" si="5"/>
        <v>0</v>
      </c>
      <c r="U19" s="722">
        <f t="shared" si="5"/>
        <v>-90</v>
      </c>
      <c r="V19" s="722">
        <f t="shared" si="5"/>
        <v>41323</v>
      </c>
      <c r="W19" s="722">
        <f t="shared" si="5"/>
        <v>41383</v>
      </c>
      <c r="X19" s="722">
        <f t="shared" si="5"/>
        <v>41410</v>
      </c>
      <c r="Y19" s="722">
        <f t="shared" si="5"/>
        <v>-184</v>
      </c>
      <c r="Z19" s="722">
        <f t="shared" si="5"/>
        <v>-42095</v>
      </c>
      <c r="AA19" s="3"/>
    </row>
    <row r="20" spans="1:27" ht="23.25" customHeight="1">
      <c r="A20" s="725"/>
      <c r="B20" s="727"/>
      <c r="C20" s="312">
        <v>270</v>
      </c>
      <c r="D20" s="312">
        <v>270</v>
      </c>
      <c r="E20" s="731"/>
      <c r="F20" s="735"/>
      <c r="G20" s="731"/>
      <c r="H20" s="731"/>
      <c r="I20" s="725"/>
      <c r="J20" s="277"/>
      <c r="K20" s="277"/>
      <c r="L20" s="278">
        <v>41365</v>
      </c>
      <c r="M20" s="278"/>
      <c r="N20" s="278"/>
      <c r="O20" s="278"/>
      <c r="P20" s="278">
        <v>41609</v>
      </c>
      <c r="Q20" s="278">
        <v>42095</v>
      </c>
      <c r="R20" s="7"/>
      <c r="S20" s="723"/>
      <c r="T20" s="723"/>
      <c r="U20" s="723"/>
      <c r="V20" s="723"/>
      <c r="W20" s="723"/>
      <c r="X20" s="723"/>
      <c r="Y20" s="723"/>
      <c r="Z20" s="723"/>
      <c r="AA20" s="3"/>
    </row>
    <row r="21" spans="1:27" ht="19.5" customHeight="1">
      <c r="A21" s="301">
        <v>7</v>
      </c>
      <c r="B21" s="302" t="s">
        <v>414</v>
      </c>
      <c r="C21" s="312">
        <v>50</v>
      </c>
      <c r="D21" s="312">
        <v>50</v>
      </c>
      <c r="E21" s="305"/>
      <c r="F21" s="316"/>
      <c r="G21" s="305"/>
      <c r="H21" s="305"/>
      <c r="I21" s="301"/>
      <c r="J21" s="277"/>
      <c r="K21" s="277"/>
      <c r="L21" s="278"/>
      <c r="M21" s="278"/>
      <c r="N21" s="278"/>
      <c r="O21" s="278"/>
      <c r="P21" s="278"/>
      <c r="Q21" s="278"/>
      <c r="R21" s="7"/>
      <c r="S21" s="303"/>
      <c r="T21" s="303"/>
      <c r="U21" s="303"/>
      <c r="V21" s="303"/>
      <c r="W21" s="303"/>
      <c r="X21" s="303"/>
      <c r="Y21" s="303"/>
      <c r="Z21" s="303"/>
      <c r="AA21" s="3"/>
    </row>
    <row r="22" spans="1:27" ht="18.75" customHeight="1">
      <c r="A22" s="301">
        <v>8</v>
      </c>
      <c r="B22" s="302" t="s">
        <v>415</v>
      </c>
      <c r="C22" s="312">
        <v>90</v>
      </c>
      <c r="D22" s="312"/>
      <c r="E22" s="305"/>
      <c r="F22" s="316">
        <v>90</v>
      </c>
      <c r="G22" s="305"/>
      <c r="H22" s="305"/>
      <c r="I22" s="301"/>
      <c r="J22" s="277"/>
      <c r="K22" s="277"/>
      <c r="L22" s="278"/>
      <c r="M22" s="278"/>
      <c r="N22" s="278"/>
      <c r="O22" s="278"/>
      <c r="P22" s="278"/>
      <c r="Q22" s="278"/>
      <c r="R22" s="7"/>
      <c r="S22" s="303"/>
      <c r="T22" s="303"/>
      <c r="U22" s="303"/>
      <c r="V22" s="303"/>
      <c r="W22" s="303"/>
      <c r="X22" s="303"/>
      <c r="Y22" s="303"/>
      <c r="Z22" s="303"/>
      <c r="AA22" s="3"/>
    </row>
    <row r="23" spans="1:27">
      <c r="A23" s="3"/>
      <c r="B23" s="306" t="s">
        <v>32</v>
      </c>
      <c r="C23" s="307">
        <f>C10+C12+C14+C16+C18+C20+C21+C22</f>
        <v>9500</v>
      </c>
      <c r="D23" s="307">
        <f>D10+D12+D14+D15+D17+D20+D21</f>
        <v>5000</v>
      </c>
      <c r="E23" s="308"/>
      <c r="F23" s="308">
        <f>F10+F12+F14+F19+F22</f>
        <v>4500</v>
      </c>
      <c r="G23" s="133"/>
      <c r="H23" s="133"/>
      <c r="I23" s="298"/>
      <c r="J23" s="298"/>
      <c r="K23" s="298"/>
      <c r="L23" s="75"/>
      <c r="M23" s="75"/>
      <c r="N23" s="75"/>
      <c r="O23" s="75"/>
      <c r="P23" s="75"/>
      <c r="Q23" s="75"/>
      <c r="R23" s="7"/>
      <c r="S23" s="298"/>
      <c r="T23" s="298"/>
      <c r="U23" s="75"/>
      <c r="V23" s="75"/>
      <c r="W23" s="75"/>
      <c r="X23" s="75"/>
      <c r="Y23" s="75"/>
      <c r="Z23" s="3"/>
      <c r="AA23" s="3"/>
    </row>
    <row r="24" spans="1:27">
      <c r="A24" s="317"/>
      <c r="B24" s="318"/>
      <c r="C24" s="319"/>
      <c r="D24" s="319"/>
      <c r="E24" s="320"/>
      <c r="F24" s="320"/>
      <c r="G24" s="321"/>
      <c r="H24" s="321"/>
      <c r="I24" s="143"/>
      <c r="J24" s="143"/>
      <c r="K24" s="143"/>
      <c r="L24" s="322"/>
      <c r="M24" s="322"/>
      <c r="N24" s="322"/>
      <c r="O24" s="322"/>
      <c r="P24" s="322"/>
      <c r="Q24" s="322"/>
      <c r="R24" s="7"/>
      <c r="S24" s="143"/>
      <c r="T24" s="143"/>
      <c r="U24" s="322"/>
      <c r="V24" s="322"/>
      <c r="W24" s="322"/>
      <c r="X24" s="322"/>
      <c r="Y24" s="322"/>
      <c r="Z24" s="317"/>
      <c r="AA24" s="317"/>
    </row>
    <row r="25" spans="1:27" ht="18" customHeight="1">
      <c r="A25" s="7"/>
      <c r="B25" s="732" t="s">
        <v>409</v>
      </c>
      <c r="C25" s="732"/>
      <c r="D25" s="732"/>
      <c r="E25" s="732"/>
      <c r="F25" s="732"/>
      <c r="G25" s="9"/>
      <c r="H25" s="9"/>
      <c r="I25" s="7"/>
      <c r="J25" s="7"/>
      <c r="K25" s="7"/>
      <c r="L25" s="7"/>
      <c r="M25" s="7"/>
      <c r="N25" s="7"/>
      <c r="O25" s="7"/>
      <c r="P25" s="7"/>
      <c r="Q25" s="7"/>
      <c r="S25" s="7"/>
      <c r="T25" s="7"/>
    </row>
    <row r="26" spans="1:27">
      <c r="A26" s="7"/>
      <c r="B26" s="732" t="s">
        <v>416</v>
      </c>
      <c r="C26" s="732"/>
      <c r="D26" s="732"/>
      <c r="E26" s="732"/>
      <c r="F26" s="732"/>
      <c r="G26" s="9"/>
      <c r="H26" s="9"/>
      <c r="I26" s="9"/>
      <c r="J26" s="9"/>
      <c r="K26" s="7"/>
      <c r="L26" s="7"/>
      <c r="M26" s="7"/>
      <c r="N26" s="7"/>
      <c r="O26" s="7"/>
      <c r="P26" s="7"/>
      <c r="Q26" s="7"/>
      <c r="S26" s="9"/>
      <c r="T26" s="7"/>
    </row>
    <row r="27" spans="1:27">
      <c r="A27" s="7"/>
      <c r="B27" s="733" t="s">
        <v>417</v>
      </c>
      <c r="C27" s="733"/>
      <c r="D27" s="733"/>
      <c r="E27" s="733"/>
      <c r="F27" s="9"/>
      <c r="G27" s="9"/>
      <c r="H27" s="9"/>
      <c r="I27" s="9"/>
      <c r="J27" s="9"/>
      <c r="K27" s="9"/>
      <c r="L27" s="9"/>
      <c r="M27" s="9"/>
      <c r="N27" s="9"/>
      <c r="O27" s="9"/>
      <c r="P27" s="9"/>
      <c r="Q27" s="9"/>
      <c r="S27" s="9"/>
      <c r="T27" s="9"/>
    </row>
    <row r="28" spans="1:27">
      <c r="A28" s="7"/>
      <c r="B28" s="203" t="s">
        <v>413</v>
      </c>
      <c r="C28" s="7"/>
      <c r="D28" s="7"/>
      <c r="E28" s="9"/>
      <c r="F28" s="9"/>
      <c r="G28" s="9"/>
      <c r="H28" s="9"/>
      <c r="I28" s="9"/>
      <c r="J28" s="9"/>
      <c r="K28" s="9"/>
      <c r="L28" s="9"/>
      <c r="M28" s="9"/>
      <c r="N28" s="9"/>
      <c r="O28" s="9"/>
      <c r="P28" s="9"/>
      <c r="Q28" s="9"/>
      <c r="S28" s="9"/>
      <c r="T28" s="9"/>
    </row>
    <row r="29" spans="1:27">
      <c r="A29" s="7"/>
      <c r="B29" s="204" t="s">
        <v>418</v>
      </c>
      <c r="C29" s="7"/>
      <c r="D29" s="7"/>
      <c r="E29" s="9"/>
      <c r="F29" s="9"/>
      <c r="G29" s="9"/>
      <c r="H29" s="9"/>
      <c r="I29" s="9"/>
      <c r="J29" s="9"/>
      <c r="K29" s="9"/>
      <c r="L29" s="9"/>
      <c r="M29" s="9"/>
      <c r="N29" s="9"/>
      <c r="O29" s="9"/>
      <c r="P29" s="9"/>
      <c r="Q29" s="9"/>
      <c r="S29" s="9"/>
      <c r="T29" s="9"/>
    </row>
    <row r="30" spans="1:27">
      <c r="A30" s="7"/>
      <c r="B30" s="204" t="s">
        <v>419</v>
      </c>
      <c r="C30" s="7"/>
      <c r="D30" s="7"/>
      <c r="E30" s="9"/>
      <c r="F30" s="9"/>
      <c r="G30" s="9"/>
      <c r="H30" s="9"/>
      <c r="I30" s="9"/>
      <c r="J30" s="9"/>
      <c r="K30" s="9"/>
      <c r="L30" s="9"/>
      <c r="M30" s="9"/>
      <c r="N30" s="9"/>
      <c r="O30" s="9"/>
      <c r="P30" s="9"/>
      <c r="Q30" s="9"/>
      <c r="S30" s="9"/>
      <c r="T30" s="9"/>
    </row>
    <row r="31" spans="1:27">
      <c r="A31" s="7"/>
      <c r="B31" s="204" t="s">
        <v>420</v>
      </c>
      <c r="C31" s="7"/>
      <c r="D31" s="7"/>
      <c r="E31" s="7"/>
      <c r="F31" s="7"/>
      <c r="G31" s="7"/>
      <c r="H31" s="7"/>
      <c r="I31" s="7"/>
      <c r="J31" s="7"/>
      <c r="K31" s="7"/>
      <c r="L31" s="7"/>
      <c r="M31" s="7"/>
      <c r="N31" s="7"/>
      <c r="O31" s="7"/>
      <c r="P31" s="7"/>
      <c r="Q31" s="7"/>
      <c r="S31" s="7"/>
      <c r="T31" s="7"/>
    </row>
    <row r="32" spans="1:27">
      <c r="A32" s="7"/>
      <c r="B32" s="204" t="s">
        <v>421</v>
      </c>
      <c r="C32" s="7"/>
      <c r="D32" s="7"/>
      <c r="E32" s="7"/>
      <c r="F32" s="7"/>
      <c r="G32" s="7"/>
      <c r="H32" s="7"/>
      <c r="I32" s="7"/>
      <c r="J32" s="7"/>
      <c r="K32" s="7"/>
      <c r="L32" s="7"/>
      <c r="M32" s="7"/>
      <c r="N32" s="7"/>
      <c r="O32" s="7"/>
      <c r="P32" s="7"/>
      <c r="Q32" s="7"/>
      <c r="S32" s="7"/>
      <c r="T32" s="7"/>
    </row>
    <row r="33" spans="1:20">
      <c r="A33" s="7"/>
      <c r="B33" s="203"/>
      <c r="C33" s="7"/>
      <c r="D33" s="7"/>
      <c r="E33" s="7"/>
      <c r="F33" s="7"/>
      <c r="G33" s="7"/>
      <c r="H33" s="7"/>
      <c r="I33" s="7"/>
      <c r="J33" s="7"/>
      <c r="K33" s="7"/>
      <c r="L33" s="7"/>
      <c r="M33" s="7"/>
      <c r="N33" s="7"/>
      <c r="O33" s="7"/>
      <c r="P33" s="7"/>
      <c r="Q33" s="7"/>
      <c r="S33" s="7"/>
      <c r="T33" s="7"/>
    </row>
    <row r="34" spans="1:20">
      <c r="A34" s="7"/>
      <c r="B34" s="203"/>
      <c r="C34" s="7"/>
      <c r="D34" s="7"/>
      <c r="E34" s="7"/>
      <c r="F34" s="7"/>
      <c r="G34" s="7"/>
      <c r="H34" s="7"/>
      <c r="I34" s="7"/>
      <c r="J34" s="7"/>
      <c r="K34" s="7"/>
      <c r="L34" s="7"/>
      <c r="M34" s="7"/>
      <c r="N34" s="7"/>
      <c r="O34" s="7"/>
      <c r="P34" s="7"/>
      <c r="Q34" s="7"/>
      <c r="S34" s="7"/>
      <c r="T34" s="7"/>
    </row>
  </sheetData>
  <mergeCells count="116">
    <mergeCell ref="B25:F25"/>
    <mergeCell ref="B26:F26"/>
    <mergeCell ref="B27:E27"/>
    <mergeCell ref="U19:U20"/>
    <mergeCell ref="V19:V20"/>
    <mergeCell ref="W19:W20"/>
    <mergeCell ref="X19:X20"/>
    <mergeCell ref="Y19:Y20"/>
    <mergeCell ref="Z19:Z20"/>
    <mergeCell ref="F19:F20"/>
    <mergeCell ref="G19:G20"/>
    <mergeCell ref="H19:H20"/>
    <mergeCell ref="I19:I20"/>
    <mergeCell ref="S19:S20"/>
    <mergeCell ref="T19:T20"/>
    <mergeCell ref="T15:T16"/>
    <mergeCell ref="V17:V18"/>
    <mergeCell ref="W17:W18"/>
    <mergeCell ref="X17:X18"/>
    <mergeCell ref="Y17:Y18"/>
    <mergeCell ref="Z17:Z18"/>
    <mergeCell ref="A19:A20"/>
    <mergeCell ref="B19:B20"/>
    <mergeCell ref="E19:E20"/>
    <mergeCell ref="G17:G18"/>
    <mergeCell ref="H17:H18"/>
    <mergeCell ref="I17:I18"/>
    <mergeCell ref="S17:S18"/>
    <mergeCell ref="T17:T18"/>
    <mergeCell ref="U17:U18"/>
    <mergeCell ref="A17:A18"/>
    <mergeCell ref="B17:B18"/>
    <mergeCell ref="D17:D18"/>
    <mergeCell ref="E17:E18"/>
    <mergeCell ref="W13:W14"/>
    <mergeCell ref="X13:X14"/>
    <mergeCell ref="Y13:Y14"/>
    <mergeCell ref="Z13:Z14"/>
    <mergeCell ref="A15:A16"/>
    <mergeCell ref="B15:B16"/>
    <mergeCell ref="D15:D16"/>
    <mergeCell ref="E15:E16"/>
    <mergeCell ref="G13:G14"/>
    <mergeCell ref="H13:H14"/>
    <mergeCell ref="I13:I14"/>
    <mergeCell ref="S13:S14"/>
    <mergeCell ref="T13:T14"/>
    <mergeCell ref="U13:U14"/>
    <mergeCell ref="U15:U16"/>
    <mergeCell ref="V15:V16"/>
    <mergeCell ref="W15:W16"/>
    <mergeCell ref="X15:X16"/>
    <mergeCell ref="Y15:Y16"/>
    <mergeCell ref="Z15:Z16"/>
    <mergeCell ref="G15:G16"/>
    <mergeCell ref="H15:H16"/>
    <mergeCell ref="I15:I16"/>
    <mergeCell ref="S15:S16"/>
    <mergeCell ref="A13:A14"/>
    <mergeCell ref="B13:B14"/>
    <mergeCell ref="E13:E14"/>
    <mergeCell ref="H11:H12"/>
    <mergeCell ref="I11:I12"/>
    <mergeCell ref="S11:S12"/>
    <mergeCell ref="T11:T12"/>
    <mergeCell ref="U11:U12"/>
    <mergeCell ref="V11:V12"/>
    <mergeCell ref="V13:V14"/>
    <mergeCell ref="N6:N7"/>
    <mergeCell ref="O6:O7"/>
    <mergeCell ref="W9:W10"/>
    <mergeCell ref="X9:X10"/>
    <mergeCell ref="Y9:Y10"/>
    <mergeCell ref="Z9:Z10"/>
    <mergeCell ref="A11:A12"/>
    <mergeCell ref="B11:B12"/>
    <mergeCell ref="E11:E12"/>
    <mergeCell ref="G11:G12"/>
    <mergeCell ref="H9:H10"/>
    <mergeCell ref="I9:I10"/>
    <mergeCell ref="S9:S10"/>
    <mergeCell ref="T9:T10"/>
    <mergeCell ref="U9:U10"/>
    <mergeCell ref="V9:V10"/>
    <mergeCell ref="W11:W12"/>
    <mergeCell ref="X11:X12"/>
    <mergeCell ref="Y11:Y12"/>
    <mergeCell ref="Z11:Z12"/>
    <mergeCell ref="A9:A10"/>
    <mergeCell ref="B9:B10"/>
    <mergeCell ref="E9:E10"/>
    <mergeCell ref="G9:G10"/>
    <mergeCell ref="D1:N4"/>
    <mergeCell ref="AA5:AA7"/>
    <mergeCell ref="A6:A7"/>
    <mergeCell ref="B6:B7"/>
    <mergeCell ref="C6:C7"/>
    <mergeCell ref="D6:D7"/>
    <mergeCell ref="E6:F6"/>
    <mergeCell ref="G6:G7"/>
    <mergeCell ref="H6:H7"/>
    <mergeCell ref="I6:I7"/>
    <mergeCell ref="W6:W7"/>
    <mergeCell ref="X6:X7"/>
    <mergeCell ref="Y6:Y7"/>
    <mergeCell ref="Z6:Z7"/>
    <mergeCell ref="V6:V7"/>
    <mergeCell ref="P6:P7"/>
    <mergeCell ref="Q6:Q7"/>
    <mergeCell ref="S6:S7"/>
    <mergeCell ref="T6:T7"/>
    <mergeCell ref="U6:U7"/>
    <mergeCell ref="J6:J7"/>
    <mergeCell ref="K6:K7"/>
    <mergeCell ref="L6:L7"/>
    <mergeCell ref="M6:M7"/>
  </mergeCells>
  <conditionalFormatting sqref="L10">
    <cfRule type="cellIs" dxfId="357" priority="23" operator="greaterThan">
      <formula>$L$9</formula>
    </cfRule>
  </conditionalFormatting>
  <conditionalFormatting sqref="N10">
    <cfRule type="cellIs" dxfId="356" priority="22" operator="greaterThan">
      <formula>$N$9</formula>
    </cfRule>
  </conditionalFormatting>
  <conditionalFormatting sqref="P10 P20:Q21 L20:L21">
    <cfRule type="cellIs" dxfId="355" priority="21" operator="greaterThan">
      <formula>L9</formula>
    </cfRule>
  </conditionalFormatting>
  <conditionalFormatting sqref="L12">
    <cfRule type="cellIs" dxfId="354" priority="20" operator="greaterThan">
      <formula>L11</formula>
    </cfRule>
  </conditionalFormatting>
  <conditionalFormatting sqref="M12">
    <cfRule type="cellIs" dxfId="353" priority="19" operator="greaterThan">
      <formula>M11</formula>
    </cfRule>
  </conditionalFormatting>
  <conditionalFormatting sqref="P12">
    <cfRule type="cellIs" dxfId="352" priority="18" operator="greaterThan">
      <formula>P11</formula>
    </cfRule>
  </conditionalFormatting>
  <conditionalFormatting sqref="Q12">
    <cfRule type="cellIs" dxfId="351" priority="17" operator="greaterThan">
      <formula>Q11</formula>
    </cfRule>
  </conditionalFormatting>
  <conditionalFormatting sqref="L14">
    <cfRule type="cellIs" dxfId="350" priority="16" operator="greaterThan">
      <formula>L13</formula>
    </cfRule>
  </conditionalFormatting>
  <conditionalFormatting sqref="P14">
    <cfRule type="cellIs" dxfId="349" priority="15" operator="greaterThan">
      <formula>P13</formula>
    </cfRule>
  </conditionalFormatting>
  <conditionalFormatting sqref="Q14">
    <cfRule type="cellIs" dxfId="348" priority="14" operator="greaterThan">
      <formula>Q13</formula>
    </cfRule>
  </conditionalFormatting>
  <conditionalFormatting sqref="L16">
    <cfRule type="cellIs" dxfId="347" priority="13" operator="greaterThan">
      <formula>L15</formula>
    </cfRule>
  </conditionalFormatting>
  <conditionalFormatting sqref="P16">
    <cfRule type="cellIs" dxfId="346" priority="12" operator="greaterThan">
      <formula>P15</formula>
    </cfRule>
  </conditionalFormatting>
  <conditionalFormatting sqref="Q16">
    <cfRule type="cellIs" dxfId="345" priority="11" operator="greaterThan">
      <formula>Q15</formula>
    </cfRule>
  </conditionalFormatting>
  <conditionalFormatting sqref="P18">
    <cfRule type="cellIs" dxfId="344" priority="10" operator="greaterThan">
      <formula>P17</formula>
    </cfRule>
  </conditionalFormatting>
  <conditionalFormatting sqref="Q18">
    <cfRule type="cellIs" dxfId="343" priority="9" operator="greaterThan">
      <formula>Q17</formula>
    </cfRule>
  </conditionalFormatting>
  <conditionalFormatting sqref="L18">
    <cfRule type="cellIs" dxfId="342" priority="5" operator="greaterThan">
      <formula>L17</formula>
    </cfRule>
  </conditionalFormatting>
  <conditionalFormatting sqref="M10">
    <cfRule type="cellIs" dxfId="341" priority="4" operator="greaterThan">
      <formula>$L$9</formula>
    </cfRule>
  </conditionalFormatting>
  <conditionalFormatting sqref="C3">
    <cfRule type="cellIs" dxfId="340" priority="3" operator="greaterThan">
      <formula>$L$9</formula>
    </cfRule>
  </conditionalFormatting>
  <conditionalFormatting sqref="O10">
    <cfRule type="cellIs" dxfId="339" priority="2" operator="greaterThan">
      <formula>O9</formula>
    </cfRule>
  </conditionalFormatting>
  <conditionalFormatting sqref="Q10">
    <cfRule type="cellIs" dxfId="338" priority="1" operator="greaterThan">
      <formula>Q9</formula>
    </cfRule>
  </conditionalFormatting>
  <conditionalFormatting sqref="P22:Q22 L22">
    <cfRule type="cellIs" dxfId="337" priority="185" operator="greaterThan">
      <formula>L20</formula>
    </cfRule>
  </conditionalFormatting>
  <pageMargins left="0.23622047244094491" right="0.23622047244094491" top="0.74803149606299213" bottom="0.74803149606299213" header="0.31496062992125984" footer="0.31496062992125984"/>
  <pageSetup paperSize="9" scale="84" fitToHeight="10" orientation="landscape" r:id="rId1"/>
  <headerFooter>
    <oddHeader>&amp;CCapljina Water Supply System</oddHeader>
    <oddFooter>&amp;LDate printed: &amp;D© 2013 Aspiro. All rights reserved.&amp;RFile: &amp;FPage: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86F5B5F4B84D4FB9D2F5E51A150439" ma:contentTypeVersion="" ma:contentTypeDescription="Create a new document." ma:contentTypeScope="" ma:versionID="21ec872f857c103bf7a8a04542a7cdd4">
  <xsd:schema xmlns:xsd="http://www.w3.org/2001/XMLSchema" xmlns:xs="http://www.w3.org/2001/XMLSchema" xmlns:p="http://schemas.microsoft.com/office/2006/metadata/properties" targetNamespace="http://schemas.microsoft.com/office/2006/metadata/properties" ma:root="true" ma:fieldsID="48730eb478f3229a037872a0653ac6d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8C3B68-390A-4C77-9A5B-C6C179ABE0CE}">
  <ds:schemaRefs>
    <ds:schemaRef ds:uri="http://schemas.microsoft.com/sharepoint/v3/contenttype/forms"/>
  </ds:schemaRefs>
</ds:datastoreItem>
</file>

<file path=customXml/itemProps2.xml><?xml version="1.0" encoding="utf-8"?>
<ds:datastoreItem xmlns:ds="http://schemas.openxmlformats.org/officeDocument/2006/customXml" ds:itemID="{32512849-79E3-423C-B1B1-39B3859ADB08}">
  <ds:schemaRefs>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4796E3A-EEB0-4EE5-966B-D7B142CBCD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Cover</vt:lpstr>
      <vt:lpstr>Content</vt:lpstr>
      <vt:lpstr>Budget</vt:lpstr>
      <vt:lpstr>EAV</vt:lpstr>
      <vt:lpstr>Financial analysis</vt:lpstr>
      <vt:lpstr>Cover </vt:lpstr>
      <vt:lpstr>Financial analysis </vt:lpstr>
      <vt:lpstr>Risk&amp;Issue Log</vt:lpstr>
      <vt:lpstr>Project Implementation Plan 2</vt:lpstr>
      <vt:lpstr>Project Implementation Plan</vt:lpstr>
      <vt:lpstr>Tenders</vt:lpstr>
      <vt:lpstr>Contract</vt:lpstr>
      <vt:lpstr>Disbursement</vt:lpstr>
      <vt:lpstr>Contacts</vt:lpstr>
      <vt:lpstr>Cover!Print_Area</vt:lpstr>
      <vt:lpstr>'Cover '!Print_Area</vt:lpstr>
      <vt:lpstr>Disbursement!Print_Area</vt:lpstr>
      <vt:lpstr>'Financial analysis'!Print_Area</vt:lpstr>
      <vt:lpstr>'Financial analysis '!Print_Area</vt:lpstr>
      <vt:lpstr>Procurement</vt:lpstr>
    </vt:vector>
  </TitlesOfParts>
  <Manager>Miroslav Kucera</Manager>
  <Company>Aspiro, 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Capljina Water Supply System - PIU Support</dc:title>
  <dc:subject>EBRD - CAPLJINA</dc:subject>
  <dc:creator>Jan Bryndza</dc:creator>
  <cp:lastModifiedBy>Ante</cp:lastModifiedBy>
  <cp:lastPrinted>2017-03-24T12:48:49Z</cp:lastPrinted>
  <dcterms:created xsi:type="dcterms:W3CDTF">2013-03-31T22:14:47Z</dcterms:created>
  <dcterms:modified xsi:type="dcterms:W3CDTF">2017-06-23T10:47:33Z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0x0101005086F5B5F4B84D4FB9D2F5E51A150439</vt:lpwstr>
  </property>
</Properties>
</file>